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مرداد 05\چک شده\"/>
    </mc:Choice>
  </mc:AlternateContent>
  <xr:revisionPtr revIDLastSave="0" documentId="13_ncr:1_{C6E935BE-455D-4F83-B0D6-4AA70B5C0FEE}" xr6:coauthVersionLast="47" xr6:coauthVersionMax="47" xr10:uidLastSave="{00000000-0000-0000-0000-000000000000}"/>
  <bookViews>
    <workbookView xWindow="-120" yWindow="-120" windowWidth="29040" windowHeight="15720" tabRatio="937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اوراق" sheetId="5" r:id="rId4"/>
    <sheet name="واحدهای صندوق" sheetId="4" r:id="rId5"/>
    <sheet name="تعدیل قیمت" sheetId="6" r:id="rId6"/>
    <sheet name="سپرده (2)" sheetId="22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 (2)" sheetId="2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 (2)" sheetId="24" r:id="rId17"/>
    <sheet name="درآمد ناشی از فروش" sheetId="19" r:id="rId18"/>
    <sheet name="درآمد ناشی از تغییر قیمت اوراق" sheetId="21" r:id="rId19"/>
  </sheets>
  <definedNames>
    <definedName name="_xlnm.Print_Area" localSheetId="3">اوراق!$A$1:$AM$31</definedName>
    <definedName name="_xlnm.Print_Area" localSheetId="2">'اوراق مشتقه'!$A$1:$AX$23</definedName>
    <definedName name="_xlnm.Print_Area" localSheetId="5">'تعدیل قیمت'!$A$1:$N$28</definedName>
    <definedName name="_xlnm.Print_Area" localSheetId="7">درآمد!$A$1:$K$13</definedName>
    <definedName name="_xlnm.Print_Area" localSheetId="12">'درآمد سپرده بانکی (2)'!$A$1:$K$20</definedName>
    <definedName name="_xlnm.Print_Area" localSheetId="10">'درآمد سرمایه گذاری در اوراق به'!$A$1:$S$34</definedName>
    <definedName name="_xlnm.Print_Area" localSheetId="8">'درآمد سرمایه گذاری در سهام'!$A$1:$X$76</definedName>
    <definedName name="_xlnm.Print_Area" localSheetId="9">'درآمد سرمایه گذاری در صندوق'!$A$1:$X$25</definedName>
    <definedName name="_xlnm.Print_Area" localSheetId="14">'درآمد سود سهام'!$A$1:$T$28</definedName>
    <definedName name="_xlnm.Print_Area" localSheetId="18">'درآمد ناشی از تغییر قیمت اوراق'!$A$1:$S$93</definedName>
    <definedName name="_xlnm.Print_Area" localSheetId="17">'درآمد ناشی از فروش'!$A$1:$S$33</definedName>
    <definedName name="_xlnm.Print_Area" localSheetId="13">'سایر درآمدها'!$A$1:$G$11</definedName>
    <definedName name="_xlnm.Print_Area" localSheetId="6">'سپرده (2)'!$A$1:$L$20</definedName>
    <definedName name="_xlnm.Print_Area" localSheetId="1">سهام!$A$1:$AC$67</definedName>
    <definedName name="_xlnm.Print_Area" localSheetId="15">'سود اوراق بهادار'!$A$1:$U$33</definedName>
    <definedName name="_xlnm.Print_Area" localSheetId="16">'سود سپرده بانکی (2)'!$A$1:$M$20</definedName>
    <definedName name="_xlnm.Print_Area" localSheetId="0">'صورت وضعیت'!$A$1:$C$57</definedName>
    <definedName name="_xlnm.Print_Area" localSheetId="11">'مبالغ تخصیصی اوراق'!$A$1:$T$24</definedName>
    <definedName name="_xlnm.Print_Area" localSheetId="4">'واحدهای صندوق'!$A$1:$AB$20</definedName>
  </definedNames>
  <calcPr calcId="191029"/>
</workbook>
</file>

<file path=xl/calcChain.xml><?xml version="1.0" encoding="utf-8"?>
<calcChain xmlns="http://schemas.openxmlformats.org/spreadsheetml/2006/main">
  <c r="U76" i="9" l="1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10" i="9"/>
  <c r="U9" i="9"/>
  <c r="S79" i="9"/>
  <c r="Q79" i="9"/>
  <c r="N79" i="9"/>
  <c r="J76" i="9"/>
  <c r="H76" i="9"/>
  <c r="H79" i="9" s="1"/>
  <c r="I41" i="19"/>
  <c r="J9" i="9"/>
  <c r="D76" i="9"/>
  <c r="F76" i="9"/>
  <c r="F79" i="9" s="1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10" i="9"/>
  <c r="D79" i="9"/>
  <c r="S28" i="10"/>
  <c r="Q28" i="10"/>
  <c r="N28" i="10"/>
  <c r="U14" i="10"/>
  <c r="U13" i="10"/>
  <c r="U12" i="10"/>
  <c r="U11" i="10"/>
  <c r="U10" i="10"/>
  <c r="U9" i="10"/>
  <c r="U25" i="10"/>
  <c r="U15" i="10"/>
  <c r="U16" i="10"/>
  <c r="U17" i="10"/>
  <c r="U18" i="10"/>
  <c r="U19" i="10"/>
  <c r="U20" i="10"/>
  <c r="U21" i="10"/>
  <c r="U22" i="10"/>
  <c r="U23" i="10"/>
  <c r="U24" i="10"/>
  <c r="J25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9" i="10"/>
  <c r="J10" i="10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R9" i="11"/>
  <c r="R34" i="11" s="1"/>
  <c r="J11" i="11"/>
  <c r="J12" i="11"/>
  <c r="J13" i="11"/>
  <c r="J34" i="11" s="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10" i="11"/>
  <c r="J9" i="11"/>
  <c r="P34" i="11"/>
  <c r="N34" i="11"/>
  <c r="L34" i="11"/>
  <c r="D34" i="11"/>
  <c r="F34" i="11"/>
  <c r="F37" i="11" s="1"/>
  <c r="H34" i="11"/>
  <c r="H28" i="10"/>
  <c r="F28" i="10"/>
  <c r="D28" i="10"/>
  <c r="P37" i="11"/>
  <c r="N37" i="11"/>
  <c r="L37" i="11"/>
  <c r="H37" i="11"/>
  <c r="Q43" i="19"/>
  <c r="Q42" i="19"/>
  <c r="Q41" i="19"/>
  <c r="I43" i="19"/>
  <c r="I42" i="19"/>
  <c r="Q38" i="19"/>
  <c r="D37" i="11"/>
  <c r="Q32" i="15"/>
  <c r="K32" i="15"/>
  <c r="K25" i="24"/>
  <c r="E25" i="24"/>
  <c r="G27" i="19"/>
  <c r="I27" i="19" s="1"/>
  <c r="G28" i="19"/>
  <c r="I28" i="19" s="1"/>
  <c r="G9" i="19"/>
  <c r="I9" i="19" s="1"/>
  <c r="G11" i="19"/>
  <c r="I11" i="19"/>
  <c r="G8" i="19"/>
  <c r="I8" i="19"/>
  <c r="I95" i="21"/>
  <c r="O106" i="21"/>
  <c r="O105" i="21"/>
  <c r="O103" i="21"/>
  <c r="G106" i="21"/>
  <c r="G105" i="21"/>
  <c r="G103" i="21"/>
  <c r="I108" i="21"/>
  <c r="Q108" i="21"/>
  <c r="Q107" i="21"/>
  <c r="I107" i="21"/>
  <c r="Q97" i="21"/>
  <c r="Q96" i="21"/>
  <c r="Q95" i="21"/>
  <c r="I97" i="21"/>
  <c r="I96" i="21"/>
  <c r="F17" i="14"/>
  <c r="F18" i="14" s="1"/>
  <c r="D18" i="14"/>
  <c r="D17" i="14"/>
  <c r="O32" i="15"/>
  <c r="I32" i="15"/>
  <c r="P39" i="17"/>
  <c r="J39" i="17"/>
  <c r="P38" i="17"/>
  <c r="J38" i="17"/>
  <c r="I25" i="24"/>
  <c r="C25" i="24"/>
  <c r="I18" i="24"/>
  <c r="I57" i="19"/>
  <c r="Q57" i="19"/>
  <c r="Q58" i="19" s="1"/>
  <c r="M21" i="12"/>
  <c r="J21" i="12"/>
  <c r="J24" i="22"/>
  <c r="H24" i="22"/>
  <c r="F24" i="22"/>
  <c r="D24" i="22"/>
  <c r="D23" i="22"/>
  <c r="AJ46" i="5"/>
  <c r="AJ45" i="5"/>
  <c r="AH45" i="5"/>
  <c r="AH46" i="5" s="1"/>
  <c r="Y28" i="4"/>
  <c r="W28" i="4"/>
  <c r="W27" i="4"/>
  <c r="Y27" i="4"/>
  <c r="Z81" i="2"/>
  <c r="X81" i="2"/>
  <c r="X80" i="2"/>
  <c r="Z80" i="2"/>
  <c r="J20" i="12"/>
  <c r="I33" i="19" l="1"/>
  <c r="I58" i="19" s="1"/>
  <c r="M18" i="24"/>
  <c r="K18" i="24"/>
  <c r="G18" i="24"/>
  <c r="E18" i="24"/>
  <c r="C18" i="24"/>
  <c r="T33" i="17"/>
  <c r="I59" i="19" l="1"/>
  <c r="I109" i="21"/>
  <c r="J8" i="17"/>
  <c r="J33" i="17" s="1"/>
  <c r="N8" i="17"/>
  <c r="N33" i="17" s="1"/>
  <c r="P8" i="17"/>
  <c r="P33" i="17" s="1"/>
  <c r="T8" i="17"/>
  <c r="J12" i="8" l="1"/>
  <c r="H12" i="8"/>
  <c r="F12" i="8"/>
  <c r="H18" i="23"/>
  <c r="H22" i="23" s="1"/>
  <c r="D18" i="23"/>
  <c r="D22" i="23" s="1"/>
  <c r="Q25" i="12"/>
  <c r="J19" i="12"/>
  <c r="J15" i="12"/>
  <c r="J14" i="12"/>
  <c r="H14" i="12"/>
  <c r="J13" i="12"/>
  <c r="J12" i="12"/>
  <c r="J11" i="12"/>
  <c r="J10" i="12"/>
  <c r="J9" i="12"/>
  <c r="J8" i="12"/>
  <c r="F10" i="8"/>
  <c r="J10" i="8" s="1"/>
  <c r="F9" i="8"/>
  <c r="H9" i="8" s="1"/>
  <c r="F8" i="8"/>
  <c r="J8" i="8" s="1"/>
  <c r="L20" i="22"/>
  <c r="J20" i="22"/>
  <c r="H20" i="22"/>
  <c r="F20" i="22"/>
  <c r="D20" i="22"/>
  <c r="H8" i="8" l="1"/>
  <c r="J9" i="8"/>
  <c r="H10" i="8"/>
  <c r="F11" i="8"/>
  <c r="AJ40" i="5"/>
  <c r="X74" i="2"/>
  <c r="F13" i="8" l="1"/>
  <c r="J11" i="8"/>
  <c r="J13" i="8" s="1"/>
  <c r="H11" i="8"/>
  <c r="H13" i="8" s="1"/>
</calcChain>
</file>

<file path=xl/sharedStrings.xml><?xml version="1.0" encoding="utf-8"?>
<sst xmlns="http://schemas.openxmlformats.org/spreadsheetml/2006/main" count="979" uniqueCount="346">
  <si>
    <t>صندوق سرمایه‌گذاری امین یکم فردا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</si>
  <si>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</si>
  <si>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</si>
  <si>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</si>
  <si>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</si>
  <si>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</si>
  <si>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</si>
  <si>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</si>
  <si>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</si>
  <si>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</si>
  <si>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</si>
  <si>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</si>
  <si>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</si>
  <si>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</si>
  <si>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</si>
  <si>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</si>
  <si>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</si>
  <si>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</si>
  <si>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</si>
  <si>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</si>
  <si>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</si>
  <si>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بانک‌ کارآفرین‌</t>
  </si>
  <si>
    <t>بیمه البرز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</si>
  <si>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</si>
  <si>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</si>
  <si>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</si>
  <si>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</si>
  <si>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</si>
  <si>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پردیس</t>
  </si>
  <si>
    <t>پتروشیمی شازند</t>
  </si>
  <si>
    <t>پتروشیمی نوری</t>
  </si>
  <si>
    <t>پتروشیمی‌شیراز</t>
  </si>
  <si>
    <t>پخش البرز</t>
  </si>
  <si>
    <t>تامین سرمایه امین</t>
  </si>
  <si>
    <t>توسعه‌معادن‌وفلزات‌</t>
  </si>
  <si>
    <t>داروسازی دانا</t>
  </si>
  <si>
    <t>س. نفت و گاز و پتروشیمی تأمین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</si>
  <si>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</si>
  <si>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</si>
  <si>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</si>
  <si>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</si>
  <si>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</si>
  <si>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</si>
  <si>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سرمایه‌گذاری‌صندوق‌بازنشستگی‌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</si>
  <si>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</si>
  <si>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</si>
  <si>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</si>
  <si>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</si>
  <si>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</si>
  <si>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</si>
  <si>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</si>
  <si>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</si>
  <si>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</si>
  <si>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</si>
  <si>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</si>
  <si>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</si>
  <si>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</si>
  <si>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</si>
  <si>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</si>
  <si>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</si>
  <si>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</si>
  <si>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پتروشیمی خلیج فارس</t>
  </si>
  <si>
    <t>فولاد  خوزستان</t>
  </si>
  <si>
    <t>فولاد هرمزگان جنوب</t>
  </si>
  <si>
    <t>گروه انتخاب الکترونیک آرمان</t>
  </si>
  <si>
    <t>گروه مالی صبا تامین</t>
  </si>
  <si>
    <t>ملی‌ صنایع‌ مس‌ ایران‌</t>
  </si>
  <si>
    <t>سیمرغ</t>
  </si>
  <si>
    <t>پاکسان‌</t>
  </si>
  <si>
    <t>ح . پاکسان‌</t>
  </si>
  <si>
    <t>احیا استیل فولاد بافت</t>
  </si>
  <si>
    <t>فولاد آلیاژی ایران</t>
  </si>
  <si>
    <t>پاکدیس</t>
  </si>
  <si>
    <t>گسترش صنایع روی ایرانیان</t>
  </si>
  <si>
    <t>توسعه‌ صنایع‌ بهشهر(هلدینگ</t>
  </si>
  <si>
    <t>شرکت صنایع غذایی مینو شرق</t>
  </si>
  <si>
    <t>داروسازی کاسپین تامین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</si>
  <si>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</si>
  <si>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</si>
  <si>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</si>
  <si>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</si>
  <si>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</si>
  <si>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</si>
  <si>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</si>
  <si>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اختيارف.ت.هرمز-2324-060218</t>
  </si>
  <si>
    <t>1406/02/18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</si>
  <si>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</si>
  <si>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</si>
  <si>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</si>
  <si>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</si>
  <si>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</si>
  <si>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اختيارخ.ت.هرمز-2377-060318</t>
  </si>
  <si>
    <t>اختیار خرید</t>
  </si>
  <si>
    <t>موقعیت فروش</t>
  </si>
  <si>
    <t>-</t>
  </si>
  <si>
    <t>1406/03/18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</si>
  <si>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</si>
  <si>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</si>
  <si>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</si>
  <si>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</si>
  <si>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</si>
  <si>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</si>
  <si>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</si>
  <si>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</si>
  <si>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باران کارگزاری بانک کشاورزی</t>
  </si>
  <si>
    <t>صندوق پالایشی یکم-سهام</t>
  </si>
  <si>
    <t>صندوق س. مشترک امین آوید-س</t>
  </si>
  <si>
    <t>صندوق س.بخشی صنایع پاداش2-ب</t>
  </si>
  <si>
    <t>صندوق س.بخشی صنایع پاداش-ب</t>
  </si>
  <si>
    <t>صندوق س.پشتوانه طلای پاداش</t>
  </si>
  <si>
    <t>صندوق س.دی سهام-سهام</t>
  </si>
  <si>
    <t>صندوق سرمایه گذاری طلای نور امین</t>
  </si>
  <si>
    <t>صندوق س.کالای پاداش1</t>
  </si>
  <si>
    <t>صندوق س.بخشی کیان3-ب</t>
  </si>
  <si>
    <t>صندوق س صنایع آروین1-بخشی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</si>
  <si>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</si>
  <si>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</si>
  <si>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</si>
  <si>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</si>
  <si>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</si>
  <si>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</si>
  <si>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</si>
  <si>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</si>
  <si>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</si>
  <si>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</si>
  <si>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</si>
  <si>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</si>
  <si>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</si>
  <si>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</si>
  <si>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1402/08/15</t>
  </si>
  <si>
    <t>1405/10/21</t>
  </si>
  <si>
    <t>صکوک اجاره فارس806-بدون ضامن</t>
  </si>
  <si>
    <t>1404/06/24</t>
  </si>
  <si>
    <t>1408/06/24</t>
  </si>
  <si>
    <t>صکوک مرابحه دارو901-بدون ضامن</t>
  </si>
  <si>
    <t>1405/01/08</t>
  </si>
  <si>
    <t>1409/01/08</t>
  </si>
  <si>
    <t>صکوک مرابحه دارو904-3ماهه23%</t>
  </si>
  <si>
    <t>1405/04/28</t>
  </si>
  <si>
    <t>1409/04/28</t>
  </si>
  <si>
    <t>مرابحه پارس میکاکیش060708</t>
  </si>
  <si>
    <t>1402/07/08</t>
  </si>
  <si>
    <t>1406/07/08</t>
  </si>
  <si>
    <t>مرابحه س. و توسعه کیش14050724</t>
  </si>
  <si>
    <t>1401/07/24</t>
  </si>
  <si>
    <t>1405/07/24</t>
  </si>
  <si>
    <t>مرابحه عام دولت137-ش.خ061229</t>
  </si>
  <si>
    <t>1402/06/29</t>
  </si>
  <si>
    <t>1406/12/29</t>
  </si>
  <si>
    <t>مرابحه عام دولت140-ش.خ050504</t>
  </si>
  <si>
    <t>1402/07/04</t>
  </si>
  <si>
    <t>1405/05/04</t>
  </si>
  <si>
    <t>مرابحه عام دولت173-ش.خ050620</t>
  </si>
  <si>
    <t>1403/06/20</t>
  </si>
  <si>
    <t>1405/06/20</t>
  </si>
  <si>
    <t>مرابحه عام دولت186-ش.خ051124</t>
  </si>
  <si>
    <t>1403/07/24</t>
  </si>
  <si>
    <t>1405/11/24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</si>
  <si>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</si>
  <si>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</si>
  <si>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</si>
  <si>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</si>
  <si>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</si>
  <si>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</si>
  <si>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عام دولت254-ش.خ070911</t>
  </si>
  <si>
    <t>1404/09/11</t>
  </si>
  <si>
    <t>1407/09/11</t>
  </si>
  <si>
    <t>مرابحه عام دولت265-ش.خ070430</t>
  </si>
  <si>
    <t>1404/10/30</t>
  </si>
  <si>
    <t>1407/04/30</t>
  </si>
  <si>
    <t>مرابحه کاسپین تامین 070625</t>
  </si>
  <si>
    <t>1403/06/25</t>
  </si>
  <si>
    <t>1407/06/25</t>
  </si>
  <si>
    <t>مرابحه عام دولت298-ش.خ080414</t>
  </si>
  <si>
    <t>1405/05/14</t>
  </si>
  <si>
    <t>1408/04/14</t>
  </si>
  <si>
    <t>مرابحه داروسازی داناامین090520</t>
  </si>
  <si>
    <t>1405/05/20</t>
  </si>
  <si>
    <t>1409/05/20</t>
  </si>
  <si>
    <t>صکوک اجاره صبا806-بدون ضامن</t>
  </si>
  <si>
    <t>1404/06/01</t>
  </si>
  <si>
    <t>1408/06/01</t>
  </si>
  <si>
    <t>مرابحه عام دولت274-ش.خ071105</t>
  </si>
  <si>
    <t>1404/12/05</t>
  </si>
  <si>
    <t>1407/11/05</t>
  </si>
  <si>
    <t>شهرداری مشهد</t>
  </si>
  <si>
    <t>خیر</t>
  </si>
  <si>
    <t>1404/06/30</t>
  </si>
  <si>
    <t>1407/12/28</t>
  </si>
  <si>
    <t>1403/12/28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</si>
  <si>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</si>
  <si>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</si>
  <si>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</si>
  <si>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</si>
  <si>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</si>
  <si>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</si>
  <si>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</si>
  <si>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</si>
  <si>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</si>
  <si>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</si>
  <si>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</si>
  <si>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</si>
  <si>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</si>
  <si>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</si>
  <si>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</si>
  <si>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</si>
  <si>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</si>
  <si>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</si>
  <si>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</si>
  <si>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</si>
  <si>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</si>
  <si>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</si>
  <si>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</si>
  <si>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</si>
  <si>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</si>
  <si>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</si>
  <si>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</si>
  <si>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</si>
  <si>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</si>
  <si>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</si>
  <si>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</si>
  <si>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</si>
  <si>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</si>
  <si>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</si>
  <si>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</si>
  <si>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</si>
  <si>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</si>
  <si>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</si>
  <si>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</si>
  <si>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</si>
  <si>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س. و توسعه صنایع لاستیک</t>
  </si>
  <si>
    <t>ح . سنگ آهن گهرزمین</t>
  </si>
  <si>
    <t>ح . تامین سرمایه امین</t>
  </si>
  <si>
    <t>ح . معدنی و صنعتی گل گهر</t>
  </si>
  <si>
    <t>سنگ آهن گهرزمین</t>
  </si>
  <si>
    <t>ح . توسعه‌معادن‌وفلزات‌</t>
  </si>
  <si>
    <t>گروه صنعتی درپاد تبریز</t>
  </si>
  <si>
    <t>بیمه اتکایی امین</t>
  </si>
  <si>
    <t>معدنی و صنعتی گل گهر</t>
  </si>
  <si>
    <t>-2-2</t>
  </si>
  <si>
    <t>درآمد حاصل از سرمایه­گذاری در واحدهای صندوق</t>
  </si>
  <si>
    <t>درآمد سود صندوق</t>
  </si>
  <si>
    <t>صندوق س.پشتوانه طلا زرفام آشنا</t>
  </si>
  <si>
    <t>صندوق امین آوید</t>
  </si>
  <si>
    <t>صندوق طلای عیار مفید</t>
  </si>
  <si>
    <t>صندوق س. كالاي پارسيان</t>
  </si>
  <si>
    <t>صندوق س.پشتوانه طلا نهایت نگر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</si>
  <si>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</si>
  <si>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</si>
  <si>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</si>
  <si>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</si>
  <si>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صند502-بدون ضامن</t>
  </si>
  <si>
    <t>مرابحه عام دولت 166-ش.خ050419</t>
  </si>
  <si>
    <t>مرابحه عام دولت248-ش.خ060727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</si>
  <si>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</si>
  <si>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</si>
  <si>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</si>
  <si>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</si>
  <si>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</si>
  <si>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</si>
  <si>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</si>
  <si>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</si>
  <si>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</si>
  <si>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</si>
  <si>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</si>
  <si>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</si>
  <si>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</si>
  <si>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</si>
  <si>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</si>
  <si>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</si>
  <si>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</si>
  <si>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</si>
  <si>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</si>
  <si>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</si>
  <si>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</si>
  <si>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</si>
  <si>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</si>
  <si>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</si>
  <si>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</si>
  <si>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1405/04/30</t>
  </si>
  <si>
    <t>1405/04/20</t>
  </si>
  <si>
    <t>1405/03/27</t>
  </si>
  <si>
    <t>1405/02/30</t>
  </si>
  <si>
    <t>1405/05/28</t>
  </si>
  <si>
    <t>1405/04/25</t>
  </si>
  <si>
    <t>1405/05/18</t>
  </si>
  <si>
    <t>1405/03/31</t>
  </si>
  <si>
    <t>1405/05/06</t>
  </si>
  <si>
    <t>1405/02/14</t>
  </si>
  <si>
    <t>1405/04/23</t>
  </si>
  <si>
    <t>1405/02/31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</si>
  <si>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</si>
  <si>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</si>
  <si>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</si>
  <si>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</si>
  <si>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</si>
  <si>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1406/07/27</t>
  </si>
  <si>
    <t>1405/04/19</t>
  </si>
  <si>
    <t>1405/02/10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</si>
  <si>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</si>
  <si>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</si>
  <si>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</si>
  <si>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</si>
  <si>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</si>
  <si>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</si>
  <si>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</si>
  <si>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ظهرمز06031</t>
  </si>
  <si>
    <t>سپرده‌های بانک اقتصاد نوین</t>
  </si>
  <si>
    <t>سپرده‌های بانک پارسیان</t>
  </si>
  <si>
    <t>سپرده‌های بانک خاورمیانه</t>
  </si>
  <si>
    <t>سپرده‌های بانک سپه</t>
  </si>
  <si>
    <t>سپرده‌های بانک صادرات</t>
  </si>
  <si>
    <t>سپرده‌های موسسه اعتباری ملل</t>
  </si>
  <si>
    <t>سپرده‌های بانک پاسارگاد</t>
  </si>
  <si>
    <t>سپرده‌های بانک دی</t>
  </si>
  <si>
    <t>سپرده‌های بانک شهر</t>
  </si>
  <si>
    <t>سپرده‌های بانک گردشگری</t>
  </si>
  <si>
    <t>سپرده‌های بانک ملت</t>
  </si>
  <si>
    <t>دوره نگهداری</t>
  </si>
  <si>
    <t>شرکت تامین سرمایه امین</t>
  </si>
  <si>
    <t xml:space="preserve">اجاره تامین اجتماعی14050509 </t>
  </si>
  <si>
    <t>از 1405/01/01 الی 1405/05/09</t>
  </si>
  <si>
    <t xml:space="preserve">صکوک اجاره صند502-بدون ضامن </t>
  </si>
  <si>
    <t>از 1405/01/01 الی 1405/02/10</t>
  </si>
  <si>
    <t>از 1405/01/01 الی 1405/12/29</t>
  </si>
  <si>
    <t xml:space="preserve">مرابحه س. و توسعه کیش14050724 </t>
  </si>
  <si>
    <t>از 1404/10/29 الی 1405/07/24</t>
  </si>
  <si>
    <t>از 1405/01/01 الی 1405/12/25</t>
  </si>
  <si>
    <t>اوراق شهرداری مشهد</t>
  </si>
  <si>
    <t>از 1404/06/11 الی 1405/06/11</t>
  </si>
  <si>
    <t>از 1404/06/24 الی 1405/06/24</t>
  </si>
  <si>
    <t>اوراق شهرداری مشهد- مدیریت پسماند</t>
  </si>
  <si>
    <t>از 1404/06/30 الی 1405/06/29</t>
  </si>
  <si>
    <t>شرکت گروه خدمات بازار سرمایه آبان</t>
  </si>
  <si>
    <t xml:space="preserve"> اختیارف.ت.هرمز-2496-060218 </t>
  </si>
  <si>
    <t>از 1404/08/19 الی 1406/02/18</t>
  </si>
  <si>
    <t>سازمان تامین اجتماعی</t>
  </si>
  <si>
    <t>اراد254</t>
  </si>
  <si>
    <t>از 1404/09/18 الی 1407/09/11</t>
  </si>
  <si>
    <t>از 1405/01/08 الی 1406/01/08</t>
  </si>
  <si>
    <t>صکوک مرابحه دارو904</t>
  </si>
  <si>
    <t>از 1405/04/28 الی 1406/04/28</t>
  </si>
  <si>
    <t xml:space="preserve"> اوراق تبعی فولاد هرمزگان جنوب</t>
  </si>
  <si>
    <t>سپرده‌های بانک ملل</t>
  </si>
  <si>
    <t>اوراق مرابحه شرکت داروسازي دانا</t>
  </si>
  <si>
    <t>از 1405/05/20 لغایت 1406/05/20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</si>
</sst>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0"/>
      <color rgb="FFFFFFFF"/>
      <name val="IRANSans"/>
      <family val="2"/>
    </font>
    <font>
      <sz val="10"/>
      <color rgb="FF8E8E93"/>
      <name val="IRANSans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F6F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3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0" fontId="7" fillId="0" borderId="0" xfId="3" applyAlignment="1">
      <alignment horizontal="left"/>
    </xf>
    <xf numFmtId="165" fontId="0" fillId="0" borderId="0" xfId="4" applyNumberFormat="1" applyFont="1" applyAlignment="1">
      <alignment horizontal="left"/>
    </xf>
    <xf numFmtId="0" fontId="3" fillId="0" borderId="0" xfId="3" applyFont="1" applyAlignment="1">
      <alignment horizontal="right" vertical="center"/>
    </xf>
    <xf numFmtId="165" fontId="4" fillId="0" borderId="4" xfId="4" applyNumberFormat="1" applyFont="1" applyFill="1" applyBorder="1" applyAlignment="1">
      <alignment horizontal="center" vertical="center"/>
    </xf>
    <xf numFmtId="165" fontId="0" fillId="0" borderId="2" xfId="4" applyNumberFormat="1" applyFont="1" applyBorder="1" applyAlignment="1">
      <alignment horizontal="left"/>
    </xf>
    <xf numFmtId="0" fontId="4" fillId="0" borderId="4" xfId="3" applyFont="1" applyBorder="1" applyAlignment="1">
      <alignment horizontal="center" vertical="center"/>
    </xf>
    <xf numFmtId="165" fontId="5" fillId="0" borderId="2" xfId="4" applyNumberFormat="1" applyFont="1" applyFill="1" applyBorder="1" applyAlignment="1">
      <alignment horizontal="right" vertical="top"/>
    </xf>
    <xf numFmtId="10" fontId="5" fillId="0" borderId="0" xfId="5" applyNumberFormat="1" applyFont="1" applyFill="1" applyAlignment="1">
      <alignment horizontal="right" vertical="top"/>
    </xf>
    <xf numFmtId="165" fontId="5" fillId="0" borderId="0" xfId="4" applyNumberFormat="1" applyFont="1" applyFill="1" applyAlignment="1">
      <alignment horizontal="right" vertical="top"/>
    </xf>
    <xf numFmtId="0" fontId="4" fillId="0" borderId="5" xfId="3" applyFont="1" applyBorder="1" applyAlignment="1">
      <alignment horizontal="center" vertical="center"/>
    </xf>
    <xf numFmtId="165" fontId="5" fillId="0" borderId="5" xfId="4" applyNumberFormat="1" applyFont="1" applyFill="1" applyBorder="1" applyAlignment="1">
      <alignment horizontal="right" vertical="top"/>
    </xf>
    <xf numFmtId="10" fontId="5" fillId="0" borderId="6" xfId="5" applyNumberFormat="1" applyFont="1" applyFill="1" applyBorder="1" applyAlignment="1">
      <alignment horizontal="right" vertical="top"/>
    </xf>
    <xf numFmtId="165" fontId="7" fillId="0" borderId="0" xfId="3" applyNumberFormat="1" applyAlignment="1">
      <alignment horizontal="left"/>
    </xf>
    <xf numFmtId="0" fontId="7" fillId="0" borderId="0" xfId="3" applyAlignment="1">
      <alignment horizontal="center"/>
    </xf>
    <xf numFmtId="0" fontId="3" fillId="0" borderId="0" xfId="3" applyFont="1" applyAlignment="1">
      <alignment horizontal="center" vertical="center"/>
    </xf>
    <xf numFmtId="3" fontId="0" fillId="2" borderId="0" xfId="0" applyNumberFormat="1" applyFill="1" applyAlignment="1">
      <alignment horizontal="left" vertical="center" wrapText="1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3" fontId="0" fillId="3" borderId="0" xfId="0" applyNumberFormat="1" applyFill="1" applyAlignment="1">
      <alignment horizontal="left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vertical="center"/>
    </xf>
    <xf numFmtId="38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horizontal="center" vertical="center"/>
    </xf>
    <xf numFmtId="9" fontId="5" fillId="0" borderId="0" xfId="5" applyFont="1" applyFill="1" applyBorder="1" applyAlignment="1">
      <alignment horizontal="center" vertical="top"/>
    </xf>
    <xf numFmtId="166" fontId="5" fillId="0" borderId="0" xfId="5" applyNumberFormat="1" applyFont="1" applyFill="1" applyBorder="1" applyAlignment="1">
      <alignment horizontal="center" vertical="top"/>
    </xf>
    <xf numFmtId="0" fontId="4" fillId="0" borderId="0" xfId="3" applyFont="1" applyAlignment="1">
      <alignment vertical="center"/>
    </xf>
    <xf numFmtId="3" fontId="7" fillId="0" borderId="0" xfId="3" applyNumberFormat="1" applyAlignment="1">
      <alignment horizontal="center"/>
    </xf>
    <xf numFmtId="10" fontId="5" fillId="0" borderId="0" xfId="5" applyNumberFormat="1" applyFont="1" applyFill="1" applyBorder="1" applyAlignment="1">
      <alignment horizontal="center" vertical="top"/>
    </xf>
    <xf numFmtId="3" fontId="8" fillId="0" borderId="0" xfId="0" applyNumberFormat="1" applyFont="1" applyAlignment="1">
      <alignment horizontal="left"/>
    </xf>
    <xf numFmtId="9" fontId="5" fillId="0" borderId="0" xfId="5" applyFont="1" applyBorder="1" applyAlignment="1">
      <alignment horizontal="center" vertical="top"/>
    </xf>
    <xf numFmtId="164" fontId="5" fillId="0" borderId="0" xfId="4" applyNumberFormat="1" applyFont="1" applyBorder="1" applyAlignment="1">
      <alignment horizontal="center" vertical="top"/>
    </xf>
    <xf numFmtId="165" fontId="5" fillId="0" borderId="0" xfId="4" applyNumberFormat="1" applyFont="1" applyBorder="1" applyAlignment="1">
      <alignment horizontal="center" vertical="top"/>
    </xf>
    <xf numFmtId="165" fontId="7" fillId="0" borderId="0" xfId="1" applyNumberFormat="1" applyFont="1" applyAlignment="1">
      <alignment horizontal="center"/>
    </xf>
    <xf numFmtId="165" fontId="7" fillId="0" borderId="0" xfId="3" applyNumberFormat="1" applyAlignment="1">
      <alignment horizontal="center"/>
    </xf>
    <xf numFmtId="3" fontId="7" fillId="3" borderId="0" xfId="0" applyNumberFormat="1" applyFont="1" applyFill="1" applyAlignment="1">
      <alignment horizontal="left" vertical="center" wrapText="1"/>
    </xf>
    <xf numFmtId="3" fontId="7" fillId="2" borderId="0" xfId="0" applyNumberFormat="1" applyFont="1" applyFill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3" fontId="0" fillId="0" borderId="0" xfId="0" applyNumberFormat="1" applyAlignment="1">
      <alignment horizontal="left" vertical="center" wrapText="1"/>
    </xf>
    <xf numFmtId="0" fontId="4" fillId="0" borderId="3" xfId="3" applyFont="1" applyBorder="1" applyAlignment="1">
      <alignment horizontal="center" vertical="center" wrapText="1"/>
    </xf>
    <xf numFmtId="0" fontId="7" fillId="0" borderId="2" xfId="3" applyBorder="1" applyAlignment="1">
      <alignment horizontal="left"/>
    </xf>
    <xf numFmtId="3" fontId="7" fillId="0" borderId="0" xfId="3" applyNumberFormat="1" applyAlignment="1">
      <alignment horizontal="left"/>
    </xf>
    <xf numFmtId="10" fontId="5" fillId="0" borderId="5" xfId="2" applyNumberFormat="1" applyFont="1" applyBorder="1" applyAlignment="1">
      <alignment horizontal="right" vertical="top"/>
    </xf>
    <xf numFmtId="166" fontId="5" fillId="0" borderId="2" xfId="2" applyNumberFormat="1" applyFont="1" applyBorder="1" applyAlignment="1">
      <alignment horizontal="right" vertical="top"/>
    </xf>
    <xf numFmtId="166" fontId="5" fillId="0" borderId="0" xfId="2" applyNumberFormat="1" applyFont="1" applyBorder="1" applyAlignment="1">
      <alignment horizontal="right" vertical="top"/>
    </xf>
    <xf numFmtId="10" fontId="5" fillId="0" borderId="2" xfId="2" applyNumberFormat="1" applyFont="1" applyBorder="1" applyAlignment="1">
      <alignment horizontal="right" vertical="top"/>
    </xf>
    <xf numFmtId="10" fontId="5" fillId="0" borderId="0" xfId="2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left"/>
    </xf>
    <xf numFmtId="165" fontId="4" fillId="0" borderId="3" xfId="4" applyNumberFormat="1" applyFont="1" applyFill="1" applyBorder="1" applyAlignment="1">
      <alignment horizontal="center" vertical="center" wrapText="1"/>
    </xf>
    <xf numFmtId="0" fontId="5" fillId="0" borderId="0" xfId="3" applyFont="1" applyFill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165" fontId="5" fillId="0" borderId="2" xfId="1" applyNumberFormat="1" applyFont="1" applyBorder="1" applyAlignment="1">
      <alignment horizontal="right" vertical="top"/>
    </xf>
    <xf numFmtId="165" fontId="5" fillId="0" borderId="0" xfId="1" applyNumberFormat="1" applyFont="1" applyAlignment="1">
      <alignment horizontal="right" vertical="top"/>
    </xf>
    <xf numFmtId="165" fontId="5" fillId="0" borderId="4" xfId="1" applyNumberFormat="1" applyFont="1" applyBorder="1" applyAlignment="1">
      <alignment horizontal="right" vertical="top"/>
    </xf>
    <xf numFmtId="165" fontId="5" fillId="0" borderId="5" xfId="1" applyNumberFormat="1" applyFont="1" applyBorder="1" applyAlignment="1">
      <alignment horizontal="right" vertical="top"/>
    </xf>
    <xf numFmtId="165" fontId="5" fillId="0" borderId="2" xfId="1" applyNumberFormat="1" applyFont="1" applyFill="1" applyBorder="1" applyAlignment="1">
      <alignment horizontal="right" vertical="top"/>
    </xf>
    <xf numFmtId="165" fontId="5" fillId="0" borderId="0" xfId="1" applyNumberFormat="1" applyFont="1" applyFill="1" applyAlignment="1">
      <alignment horizontal="right" vertical="top"/>
    </xf>
    <xf numFmtId="165" fontId="5" fillId="0" borderId="5" xfId="1" applyNumberFormat="1" applyFont="1" applyFill="1" applyBorder="1" applyAlignment="1">
      <alignment horizontal="right" vertical="top"/>
    </xf>
    <xf numFmtId="165" fontId="7" fillId="0" borderId="0" xfId="1" applyNumberFormat="1" applyFont="1" applyAlignment="1">
      <alignment horizontal="left"/>
    </xf>
    <xf numFmtId="165" fontId="0" fillId="0" borderId="0" xfId="1" applyNumberFormat="1" applyFont="1"/>
    <xf numFmtId="165" fontId="5" fillId="0" borderId="2" xfId="1" applyNumberFormat="1" applyFont="1" applyBorder="1" applyAlignment="1">
      <alignment horizontal="center" vertical="top"/>
    </xf>
    <xf numFmtId="165" fontId="5" fillId="0" borderId="0" xfId="1" applyNumberFormat="1" applyFont="1" applyAlignment="1">
      <alignment horizontal="center" vertical="top"/>
    </xf>
    <xf numFmtId="165" fontId="5" fillId="0" borderId="0" xfId="1" applyNumberFormat="1" applyFont="1" applyFill="1" applyAlignment="1">
      <alignment horizontal="center" vertical="top"/>
    </xf>
    <xf numFmtId="165" fontId="5" fillId="0" borderId="5" xfId="1" applyNumberFormat="1" applyFont="1" applyBorder="1" applyAlignment="1">
      <alignment horizontal="center" vertical="top"/>
    </xf>
    <xf numFmtId="165" fontId="5" fillId="0" borderId="0" xfId="1" applyNumberFormat="1" applyFont="1" applyBorder="1" applyAlignment="1">
      <alignment horizontal="right" vertical="top"/>
    </xf>
    <xf numFmtId="165" fontId="10" fillId="0" borderId="0" xfId="1" applyNumberFormat="1" applyFont="1" applyAlignment="1">
      <alignment horizontal="left"/>
    </xf>
    <xf numFmtId="0" fontId="5" fillId="4" borderId="0" xfId="0" applyFont="1" applyFill="1" applyAlignment="1">
      <alignment horizontal="right" vertical="top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left"/>
    </xf>
    <xf numFmtId="165" fontId="11" fillId="0" borderId="0" xfId="1" applyNumberFormat="1" applyFont="1" applyAlignment="1">
      <alignment horizontal="left"/>
    </xf>
    <xf numFmtId="0" fontId="0" fillId="4" borderId="0" xfId="0" applyFill="1" applyAlignment="1">
      <alignment horizontal="left"/>
    </xf>
    <xf numFmtId="0" fontId="0" fillId="4" borderId="2" xfId="0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165" fontId="5" fillId="4" borderId="2" xfId="1" applyNumberFormat="1" applyFont="1" applyFill="1" applyBorder="1" applyAlignment="1">
      <alignment horizontal="right" vertical="top"/>
    </xf>
    <xf numFmtId="165" fontId="5" fillId="4" borderId="0" xfId="1" applyNumberFormat="1" applyFont="1" applyFill="1" applyAlignment="1">
      <alignment horizontal="right" vertical="top"/>
    </xf>
    <xf numFmtId="165" fontId="5" fillId="4" borderId="4" xfId="1" applyNumberFormat="1" applyFont="1" applyFill="1" applyBorder="1" applyAlignment="1">
      <alignment horizontal="right" vertical="top"/>
    </xf>
    <xf numFmtId="0" fontId="0" fillId="0" borderId="0" xfId="0" applyFill="1" applyAlignment="1">
      <alignment horizontal="left"/>
    </xf>
    <xf numFmtId="165" fontId="0" fillId="0" borderId="0" xfId="1" applyNumberFormat="1" applyFont="1" applyFill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165" fontId="5" fillId="0" borderId="2" xfId="1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165" fontId="5" fillId="0" borderId="0" xfId="1" applyNumberFormat="1" applyFont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top"/>
    </xf>
    <xf numFmtId="0" fontId="4" fillId="0" borderId="5" xfId="3" applyFont="1" applyBorder="1" applyAlignment="1">
      <alignment horizontal="center" vertical="center"/>
    </xf>
    <xf numFmtId="0" fontId="5" fillId="0" borderId="2" xfId="3" applyFont="1" applyBorder="1" applyAlignment="1">
      <alignment horizontal="right" vertical="top"/>
    </xf>
    <xf numFmtId="0" fontId="5" fillId="0" borderId="0" xfId="3" applyFont="1" applyAlignment="1">
      <alignment horizontal="right" vertical="top"/>
    </xf>
    <xf numFmtId="0" fontId="4" fillId="0" borderId="4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165" fontId="4" fillId="0" borderId="4" xfId="4" applyNumberFormat="1" applyFont="1" applyFill="1" applyBorder="1" applyAlignment="1">
      <alignment horizontal="center" vertical="center"/>
    </xf>
    <xf numFmtId="165" fontId="5" fillId="0" borderId="4" xfId="1" applyNumberFormat="1" applyFont="1" applyBorder="1" applyAlignment="1">
      <alignment horizontal="right" vertical="top"/>
    </xf>
    <xf numFmtId="0" fontId="4" fillId="0" borderId="0" xfId="3" applyFont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</cellXfs>
  <cellStyles count="6">
    <cellStyle name="Comma" xfId="1" builtinId="3"/>
    <cellStyle name="Comma 2" xfId="4" xr:uid="{4520E2D2-405C-4C5F-95B2-057C6464A7F3}"/>
    <cellStyle name="Normal" xfId="0" builtinId="0"/>
    <cellStyle name="Normal 2" xfId="3" xr:uid="{4578A8CD-CB8D-4C1B-8320-A14FBBF6088C}"/>
    <cellStyle name="Percent" xfId="2" builtinId="5"/>
    <cellStyle name="Percent 2" xfId="5" xr:uid="{AD0A69A8-F401-45F2-BCCE-A724A78F38B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472971</xdr:colOff>
      <xdr:row>59</xdr:row>
      <xdr:rowOff>84364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C55ECE-44C0-F6E0-B763-34FF696B0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964350" y="0"/>
          <a:ext cx="712686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admin.aminfarda.ir/Admin/Oragh/FundOraghTransaction.aspx?oid=2300&amp;basketId=1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rightToLeft="1" tabSelected="1" view="pageBreakPreview" zoomScale="70" zoomScaleNormal="100" zoomScaleSheetLayoutView="70" workbookViewId="0">
      <selection sqref="A1:C1"/>
    </sheetView>
  </sheetViews>
  <sheetFormatPr defaultRowHeight="12.75" x14ac:dyDescent="0.2"/>
  <cols>
    <col min="1" max="1" width="13.140625" customWidth="1"/>
    <col min="2" max="2" width="73.7109375" customWidth="1"/>
    <col min="3" max="3" width="13.140625" customWidth="1"/>
  </cols>
  <sheetData>
    <row r="1" spans="1:3" ht="29.1" customHeight="1" x14ac:dyDescent="0.2">
      <c r="A1" s="107" t="s">
        <v>0</v>
      </c>
      <c r="B1" s="107"/>
      <c r="C1" s="107"/>
    </row>
    <row r="2" spans="1:3" ht="21.75" customHeight="1" x14ac:dyDescent="0.2">
      <c r="A2" s="107" t="s">
        <v>1</v>
      </c>
      <c r="B2" s="107"/>
      <c r="C2" s="107"/>
    </row>
    <row r="3" spans="1:3" ht="21.75" customHeight="1" x14ac:dyDescent="0.2">
      <c r="A3" s="107" t="s">
        <v>2</v>
      </c>
      <c r="B3" s="107"/>
      <c r="C3" s="107"/>
    </row>
    <row r="4" spans="1:3" ht="7.35" customHeight="1" x14ac:dyDescent="0.2"/>
    <row r="5" spans="1:3" x14ac:dyDescent="0.2">
      <c r="B5" s="77"/>
    </row>
    <row r="6" spans="1:3" x14ac:dyDescent="0.2">
      <c r="B6" s="77"/>
    </row>
  </sheetData>
  <mergeCells count="3">
    <mergeCell ref="A1:C1"/>
    <mergeCell ref="A2:C2"/>
    <mergeCell ref="A3:C3"/>
  </mergeCells>
  <pageMargins left="0.39" right="0.39" top="0.39" bottom="0.39" header="0" footer="0"/>
  <pageSetup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33"/>
  <sheetViews>
    <sheetView rightToLeft="1" view="pageBreakPreview" topLeftCell="B7" zoomScaleNormal="100" zoomScaleSheetLayoutView="100" workbookViewId="0">
      <selection activeCell="S28" sqref="S28"/>
    </sheetView>
  </sheetViews>
  <sheetFormatPr defaultRowHeight="12.75" x14ac:dyDescent="0.2"/>
  <cols>
    <col min="1" max="1" width="6.42578125" bestFit="1" customWidth="1"/>
    <col min="2" max="2" width="25.28515625" customWidth="1"/>
    <col min="3" max="3" width="1.28515625" customWidth="1"/>
    <col min="4" max="4" width="16.42578125" bestFit="1" customWidth="1"/>
    <col min="5" max="5" width="1.28515625" customWidth="1"/>
    <col min="6" max="6" width="20.42578125" bestFit="1" customWidth="1"/>
    <col min="7" max="7" width="1.28515625" customWidth="1"/>
    <col min="8" max="8" width="11.28515625" bestFit="1" customWidth="1"/>
    <col min="9" max="9" width="1.28515625" customWidth="1"/>
    <col min="10" max="10" width="20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7.7109375" bestFit="1" customWidth="1"/>
    <col min="15" max="16" width="1.28515625" customWidth="1"/>
    <col min="17" max="17" width="20.42578125" bestFit="1" customWidth="1"/>
    <col min="18" max="18" width="1.28515625" customWidth="1"/>
    <col min="19" max="19" width="18.85546875" bestFit="1" customWidth="1"/>
    <col min="20" max="20" width="1.28515625" customWidth="1"/>
    <col min="21" max="21" width="20.42578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</row>
    <row r="2" spans="1:23" ht="21.75" customHeight="1" x14ac:dyDescent="0.2">
      <c r="A2" s="107" t="s">
        <v>205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</row>
    <row r="3" spans="1:23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</row>
    <row r="4" spans="1:23" ht="14.45" customHeight="1" x14ac:dyDescent="0.2"/>
    <row r="5" spans="1:23" ht="14.45" customHeight="1" x14ac:dyDescent="0.2">
      <c r="A5" s="1" t="s">
        <v>239</v>
      </c>
      <c r="B5" s="108" t="s">
        <v>240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</row>
    <row r="6" spans="1:23" ht="14.45" customHeight="1" x14ac:dyDescent="0.2">
      <c r="D6" s="109" t="s">
        <v>224</v>
      </c>
      <c r="E6" s="109"/>
      <c r="F6" s="109"/>
      <c r="G6" s="109"/>
      <c r="H6" s="109"/>
      <c r="I6" s="109"/>
      <c r="J6" s="109"/>
      <c r="K6" s="109"/>
      <c r="L6" s="109"/>
      <c r="N6" s="109" t="s">
        <v>225</v>
      </c>
      <c r="O6" s="109"/>
      <c r="P6" s="109"/>
      <c r="Q6" s="109"/>
      <c r="R6" s="109"/>
      <c r="S6" s="109"/>
      <c r="T6" s="109"/>
      <c r="U6" s="109"/>
      <c r="V6" s="109"/>
      <c r="W6" s="109"/>
    </row>
    <row r="7" spans="1:23" ht="14.45" customHeight="1" x14ac:dyDescent="0.2">
      <c r="D7" s="3"/>
      <c r="E7" s="3"/>
      <c r="F7" s="3"/>
      <c r="G7" s="3"/>
      <c r="H7" s="3"/>
      <c r="I7" s="3"/>
      <c r="J7" s="110" t="s">
        <v>77</v>
      </c>
      <c r="K7" s="110"/>
      <c r="L7" s="110"/>
      <c r="N7" s="3"/>
      <c r="O7" s="3"/>
      <c r="P7" s="3"/>
      <c r="Q7" s="3"/>
      <c r="R7" s="3"/>
      <c r="S7" s="3"/>
      <c r="T7" s="3"/>
      <c r="U7" s="110" t="s">
        <v>77</v>
      </c>
      <c r="V7" s="110"/>
      <c r="W7" s="110"/>
    </row>
    <row r="8" spans="1:23" ht="14.45" customHeight="1" x14ac:dyDescent="0.2">
      <c r="A8" s="109" t="s">
        <v>101</v>
      </c>
      <c r="B8" s="109"/>
      <c r="D8" s="2" t="s">
        <v>241</v>
      </c>
      <c r="F8" s="2" t="s">
        <v>228</v>
      </c>
      <c r="H8" s="2" t="s">
        <v>229</v>
      </c>
      <c r="J8" s="4" t="s">
        <v>202</v>
      </c>
      <c r="K8" s="3"/>
      <c r="L8" s="4" t="s">
        <v>210</v>
      </c>
      <c r="N8" s="2" t="s">
        <v>241</v>
      </c>
      <c r="P8" s="109" t="s">
        <v>228</v>
      </c>
      <c r="Q8" s="109"/>
      <c r="S8" s="2" t="s">
        <v>229</v>
      </c>
      <c r="U8" s="4" t="s">
        <v>202</v>
      </c>
      <c r="V8" s="3"/>
      <c r="W8" s="4" t="s">
        <v>210</v>
      </c>
    </row>
    <row r="9" spans="1:23" ht="21.75" customHeight="1" x14ac:dyDescent="0.2">
      <c r="A9" s="111" t="s">
        <v>242</v>
      </c>
      <c r="B9" s="111"/>
      <c r="D9" s="80">
        <v>0</v>
      </c>
      <c r="E9" s="20"/>
      <c r="F9" s="80">
        <v>0</v>
      </c>
      <c r="G9" s="20"/>
      <c r="H9" s="80">
        <v>0</v>
      </c>
      <c r="I9" s="20"/>
      <c r="J9" s="80">
        <f>D9+F9+H9</f>
        <v>0</v>
      </c>
      <c r="L9" s="7">
        <v>0</v>
      </c>
      <c r="N9" s="80">
        <v>0</v>
      </c>
      <c r="O9" s="20"/>
      <c r="P9" s="112">
        <v>0</v>
      </c>
      <c r="Q9" s="112"/>
      <c r="R9" s="20"/>
      <c r="S9" s="80">
        <v>-636325138</v>
      </c>
      <c r="T9" s="20"/>
      <c r="U9" s="80">
        <f t="shared" ref="U9:U14" si="0">N9+Q9+S9</f>
        <v>-636325138</v>
      </c>
      <c r="W9" s="7">
        <v>-0.01</v>
      </c>
    </row>
    <row r="10" spans="1:23" ht="21.75" customHeight="1" x14ac:dyDescent="0.2">
      <c r="A10" s="113" t="s">
        <v>243</v>
      </c>
      <c r="B10" s="113"/>
      <c r="D10" s="81">
        <v>0</v>
      </c>
      <c r="E10" s="20"/>
      <c r="F10" s="81">
        <v>0</v>
      </c>
      <c r="G10" s="20"/>
      <c r="H10" s="81">
        <v>0</v>
      </c>
      <c r="I10" s="20"/>
      <c r="J10" s="81">
        <f>D10+F10+H10</f>
        <v>0</v>
      </c>
      <c r="L10" s="10">
        <v>0</v>
      </c>
      <c r="N10" s="81">
        <v>0</v>
      </c>
      <c r="O10" s="20"/>
      <c r="P10" s="114">
        <v>0</v>
      </c>
      <c r="Q10" s="114"/>
      <c r="R10" s="20"/>
      <c r="S10" s="81">
        <v>1112612000</v>
      </c>
      <c r="T10" s="20"/>
      <c r="U10" s="81">
        <f t="shared" si="0"/>
        <v>1112612000</v>
      </c>
      <c r="W10" s="10">
        <v>0.02</v>
      </c>
    </row>
    <row r="11" spans="1:23" ht="21.75" customHeight="1" x14ac:dyDescent="0.2">
      <c r="A11" s="113" t="s">
        <v>244</v>
      </c>
      <c r="B11" s="113"/>
      <c r="D11" s="81">
        <v>0</v>
      </c>
      <c r="E11" s="20"/>
      <c r="F11" s="81">
        <v>0</v>
      </c>
      <c r="G11" s="20"/>
      <c r="H11" s="81">
        <v>0</v>
      </c>
      <c r="I11" s="20"/>
      <c r="J11" s="81">
        <f t="shared" ref="J11:J24" si="1">D11+F11+H11</f>
        <v>0</v>
      </c>
      <c r="L11" s="10">
        <v>0</v>
      </c>
      <c r="N11" s="81">
        <v>0</v>
      </c>
      <c r="O11" s="20"/>
      <c r="P11" s="114">
        <v>0</v>
      </c>
      <c r="Q11" s="114"/>
      <c r="R11" s="20"/>
      <c r="S11" s="81">
        <v>-33296878</v>
      </c>
      <c r="T11" s="20"/>
      <c r="U11" s="81">
        <f t="shared" si="0"/>
        <v>-33296878</v>
      </c>
      <c r="W11" s="10">
        <v>0</v>
      </c>
    </row>
    <row r="12" spans="1:23" ht="21.75" customHeight="1" x14ac:dyDescent="0.2">
      <c r="A12" s="113" t="s">
        <v>245</v>
      </c>
      <c r="B12" s="113"/>
      <c r="D12" s="81">
        <v>0</v>
      </c>
      <c r="E12" s="20"/>
      <c r="F12" s="81">
        <v>0</v>
      </c>
      <c r="G12" s="20"/>
      <c r="H12" s="81">
        <v>0</v>
      </c>
      <c r="I12" s="20"/>
      <c r="J12" s="81">
        <f t="shared" si="1"/>
        <v>0</v>
      </c>
      <c r="L12" s="10">
        <v>0</v>
      </c>
      <c r="N12" s="81">
        <v>0</v>
      </c>
      <c r="O12" s="20"/>
      <c r="P12" s="114">
        <v>0</v>
      </c>
      <c r="Q12" s="114"/>
      <c r="R12" s="20"/>
      <c r="S12" s="81">
        <v>-152441755</v>
      </c>
      <c r="T12" s="20"/>
      <c r="U12" s="81">
        <f t="shared" si="0"/>
        <v>-152441755</v>
      </c>
      <c r="W12" s="10">
        <v>0</v>
      </c>
    </row>
    <row r="13" spans="1:23" ht="21.75" customHeight="1" x14ac:dyDescent="0.2">
      <c r="A13" s="113" t="s">
        <v>246</v>
      </c>
      <c r="B13" s="113"/>
      <c r="D13" s="81">
        <v>0</v>
      </c>
      <c r="E13" s="20"/>
      <c r="F13" s="81">
        <v>0</v>
      </c>
      <c r="G13" s="20"/>
      <c r="H13" s="81">
        <v>0</v>
      </c>
      <c r="I13" s="20"/>
      <c r="J13" s="81">
        <f t="shared" si="1"/>
        <v>0</v>
      </c>
      <c r="L13" s="10">
        <v>0</v>
      </c>
      <c r="N13" s="81">
        <v>0</v>
      </c>
      <c r="O13" s="20"/>
      <c r="P13" s="114">
        <v>0</v>
      </c>
      <c r="Q13" s="114"/>
      <c r="R13" s="20"/>
      <c r="S13" s="81">
        <v>-6069303606</v>
      </c>
      <c r="T13" s="20"/>
      <c r="U13" s="81">
        <f t="shared" si="0"/>
        <v>-6069303606</v>
      </c>
      <c r="W13" s="10">
        <v>-0.11</v>
      </c>
    </row>
    <row r="14" spans="1:23" ht="21.75" customHeight="1" x14ac:dyDescent="0.2">
      <c r="A14" s="113" t="s">
        <v>107</v>
      </c>
      <c r="B14" s="113"/>
      <c r="D14" s="81">
        <v>0</v>
      </c>
      <c r="E14" s="20"/>
      <c r="F14" s="81">
        <v>13720869250</v>
      </c>
      <c r="G14" s="20"/>
      <c r="H14" s="81">
        <v>0</v>
      </c>
      <c r="I14" s="20"/>
      <c r="J14" s="81">
        <f t="shared" si="1"/>
        <v>13720869250</v>
      </c>
      <c r="L14" s="10">
        <v>1.1399999999999999</v>
      </c>
      <c r="N14" s="81">
        <v>0</v>
      </c>
      <c r="O14" s="20"/>
      <c r="P14" s="114">
        <v>26212073250</v>
      </c>
      <c r="Q14" s="114"/>
      <c r="R14" s="20"/>
      <c r="S14" s="81">
        <v>0</v>
      </c>
      <c r="T14" s="20"/>
      <c r="U14" s="81">
        <f t="shared" si="0"/>
        <v>0</v>
      </c>
      <c r="W14" s="10">
        <v>0.46</v>
      </c>
    </row>
    <row r="15" spans="1:23" ht="21.75" customHeight="1" x14ac:dyDescent="0.2">
      <c r="A15" s="113" t="s">
        <v>108</v>
      </c>
      <c r="B15" s="113"/>
      <c r="D15" s="81">
        <v>0</v>
      </c>
      <c r="E15" s="20"/>
      <c r="F15" s="81">
        <v>11569277319</v>
      </c>
      <c r="G15" s="20"/>
      <c r="H15" s="81">
        <v>0</v>
      </c>
      <c r="I15" s="20"/>
      <c r="J15" s="81">
        <f t="shared" si="1"/>
        <v>11569277319</v>
      </c>
      <c r="L15" s="10">
        <v>0.96</v>
      </c>
      <c r="N15" s="81">
        <v>0</v>
      </c>
      <c r="O15" s="20"/>
      <c r="P15" s="114">
        <v>15848969336</v>
      </c>
      <c r="Q15" s="114"/>
      <c r="R15" s="20"/>
      <c r="S15" s="81">
        <v>0</v>
      </c>
      <c r="T15" s="20"/>
      <c r="U15" s="81">
        <f t="shared" ref="U15:U24" si="2">N15+Q15+S15</f>
        <v>0</v>
      </c>
      <c r="W15" s="10">
        <v>0.28000000000000003</v>
      </c>
    </row>
    <row r="16" spans="1:23" ht="21.75" customHeight="1" x14ac:dyDescent="0.2">
      <c r="A16" s="113" t="s">
        <v>104</v>
      </c>
      <c r="B16" s="113"/>
      <c r="D16" s="81">
        <v>0</v>
      </c>
      <c r="E16" s="20"/>
      <c r="F16" s="81">
        <v>60372878840</v>
      </c>
      <c r="G16" s="20"/>
      <c r="H16" s="81">
        <v>0</v>
      </c>
      <c r="I16" s="20"/>
      <c r="J16" s="81">
        <f t="shared" si="1"/>
        <v>60372878840</v>
      </c>
      <c r="L16" s="10">
        <v>5.01</v>
      </c>
      <c r="N16" s="81">
        <v>0</v>
      </c>
      <c r="O16" s="20"/>
      <c r="P16" s="114">
        <v>118059277400</v>
      </c>
      <c r="Q16" s="114"/>
      <c r="R16" s="20"/>
      <c r="S16" s="81">
        <v>0</v>
      </c>
      <c r="T16" s="20"/>
      <c r="U16" s="81">
        <f t="shared" si="2"/>
        <v>0</v>
      </c>
      <c r="W16" s="10">
        <v>2.09</v>
      </c>
    </row>
    <row r="17" spans="1:28" ht="21.75" customHeight="1" x14ac:dyDescent="0.2">
      <c r="A17" s="113" t="s">
        <v>110</v>
      </c>
      <c r="B17" s="113"/>
      <c r="D17" s="81">
        <v>0</v>
      </c>
      <c r="E17" s="20"/>
      <c r="F17" s="81">
        <v>25609695952</v>
      </c>
      <c r="G17" s="20"/>
      <c r="H17" s="81">
        <v>0</v>
      </c>
      <c r="I17" s="20"/>
      <c r="J17" s="81">
        <f t="shared" si="1"/>
        <v>25609695952</v>
      </c>
      <c r="L17" s="10">
        <v>2.13</v>
      </c>
      <c r="N17" s="81">
        <v>0</v>
      </c>
      <c r="O17" s="20"/>
      <c r="P17" s="114">
        <v>24417595165</v>
      </c>
      <c r="Q17" s="114"/>
      <c r="R17" s="20"/>
      <c r="S17" s="81">
        <v>0</v>
      </c>
      <c r="T17" s="20"/>
      <c r="U17" s="81">
        <f t="shared" si="2"/>
        <v>0</v>
      </c>
      <c r="W17" s="10">
        <v>0.43</v>
      </c>
    </row>
    <row r="18" spans="1:28" ht="21.75" customHeight="1" x14ac:dyDescent="0.2">
      <c r="A18" s="113" t="s">
        <v>112</v>
      </c>
      <c r="B18" s="113"/>
      <c r="D18" s="81">
        <v>0</v>
      </c>
      <c r="E18" s="20"/>
      <c r="F18" s="81">
        <v>-119855999</v>
      </c>
      <c r="G18" s="20"/>
      <c r="H18" s="81">
        <v>0</v>
      </c>
      <c r="I18" s="20"/>
      <c r="J18" s="81">
        <f t="shared" si="1"/>
        <v>-119855999</v>
      </c>
      <c r="L18" s="10">
        <v>-0.01</v>
      </c>
      <c r="N18" s="81">
        <v>0</v>
      </c>
      <c r="O18" s="20"/>
      <c r="P18" s="114">
        <v>-119855999</v>
      </c>
      <c r="Q18" s="114"/>
      <c r="R18" s="20"/>
      <c r="S18" s="81">
        <v>0</v>
      </c>
      <c r="T18" s="20"/>
      <c r="U18" s="81">
        <f t="shared" si="2"/>
        <v>0</v>
      </c>
      <c r="W18" s="10">
        <v>0</v>
      </c>
    </row>
    <row r="19" spans="1:28" ht="21.75" customHeight="1" x14ac:dyDescent="0.2">
      <c r="A19" s="113" t="s">
        <v>113</v>
      </c>
      <c r="B19" s="113"/>
      <c r="D19" s="81">
        <v>0</v>
      </c>
      <c r="E19" s="20"/>
      <c r="F19" s="81">
        <v>-227249999</v>
      </c>
      <c r="G19" s="20"/>
      <c r="H19" s="81">
        <v>0</v>
      </c>
      <c r="I19" s="20"/>
      <c r="J19" s="81">
        <f t="shared" si="1"/>
        <v>-227249999</v>
      </c>
      <c r="L19" s="10">
        <v>-0.02</v>
      </c>
      <c r="N19" s="81">
        <v>0</v>
      </c>
      <c r="O19" s="20"/>
      <c r="P19" s="114">
        <v>-227249999</v>
      </c>
      <c r="Q19" s="114"/>
      <c r="R19" s="20"/>
      <c r="S19" s="81">
        <v>0</v>
      </c>
      <c r="T19" s="20"/>
      <c r="U19" s="81">
        <f t="shared" si="2"/>
        <v>0</v>
      </c>
      <c r="W19" s="10">
        <v>0</v>
      </c>
    </row>
    <row r="20" spans="1:28" ht="21.75" customHeight="1" x14ac:dyDescent="0.2">
      <c r="A20" s="113" t="s">
        <v>114</v>
      </c>
      <c r="B20" s="113"/>
      <c r="D20" s="81">
        <v>0</v>
      </c>
      <c r="E20" s="20"/>
      <c r="F20" s="81">
        <v>14268562876</v>
      </c>
      <c r="G20" s="20"/>
      <c r="H20" s="81">
        <v>0</v>
      </c>
      <c r="I20" s="20"/>
      <c r="J20" s="81">
        <f t="shared" si="1"/>
        <v>14268562876</v>
      </c>
      <c r="L20" s="10">
        <v>1.18</v>
      </c>
      <c r="N20" s="81">
        <v>0</v>
      </c>
      <c r="O20" s="20"/>
      <c r="P20" s="114">
        <v>14268562876</v>
      </c>
      <c r="Q20" s="114"/>
      <c r="R20" s="20"/>
      <c r="S20" s="81">
        <v>0</v>
      </c>
      <c r="T20" s="20"/>
      <c r="U20" s="81">
        <f t="shared" si="2"/>
        <v>0</v>
      </c>
      <c r="W20" s="10">
        <v>0.25</v>
      </c>
    </row>
    <row r="21" spans="1:28" ht="21.75" customHeight="1" x14ac:dyDescent="0.2">
      <c r="A21" s="113" t="s">
        <v>111</v>
      </c>
      <c r="B21" s="113"/>
      <c r="D21" s="81">
        <v>0</v>
      </c>
      <c r="E21" s="20"/>
      <c r="F21" s="81">
        <v>19874383430</v>
      </c>
      <c r="G21" s="20"/>
      <c r="H21" s="81">
        <v>0</v>
      </c>
      <c r="I21" s="20"/>
      <c r="J21" s="81">
        <f t="shared" si="1"/>
        <v>19874383430</v>
      </c>
      <c r="L21" s="10">
        <v>1.65</v>
      </c>
      <c r="N21" s="81">
        <v>0</v>
      </c>
      <c r="O21" s="20"/>
      <c r="P21" s="114">
        <v>23632194863</v>
      </c>
      <c r="Q21" s="114"/>
      <c r="R21" s="20"/>
      <c r="S21" s="81">
        <v>0</v>
      </c>
      <c r="T21" s="20"/>
      <c r="U21" s="81">
        <f t="shared" si="2"/>
        <v>0</v>
      </c>
      <c r="W21" s="10">
        <v>0.42</v>
      </c>
    </row>
    <row r="22" spans="1:28" ht="21.75" customHeight="1" x14ac:dyDescent="0.2">
      <c r="A22" s="113" t="s">
        <v>106</v>
      </c>
      <c r="B22" s="113"/>
      <c r="D22" s="81">
        <v>0</v>
      </c>
      <c r="E22" s="20"/>
      <c r="F22" s="81">
        <v>103311930779</v>
      </c>
      <c r="G22" s="20"/>
      <c r="H22" s="81">
        <v>0</v>
      </c>
      <c r="I22" s="20"/>
      <c r="J22" s="81">
        <f t="shared" si="1"/>
        <v>103311930779</v>
      </c>
      <c r="L22" s="10">
        <v>8.58</v>
      </c>
      <c r="N22" s="81">
        <v>0</v>
      </c>
      <c r="O22" s="20"/>
      <c r="P22" s="114">
        <v>224624836324</v>
      </c>
      <c r="Q22" s="114"/>
      <c r="R22" s="20"/>
      <c r="S22" s="81">
        <v>0</v>
      </c>
      <c r="T22" s="20"/>
      <c r="U22" s="81">
        <f t="shared" si="2"/>
        <v>0</v>
      </c>
      <c r="W22" s="10">
        <v>3.98</v>
      </c>
    </row>
    <row r="23" spans="1:28" ht="21.75" customHeight="1" x14ac:dyDescent="0.2">
      <c r="A23" s="113" t="s">
        <v>105</v>
      </c>
      <c r="B23" s="113"/>
      <c r="D23" s="81">
        <v>0</v>
      </c>
      <c r="E23" s="20"/>
      <c r="F23" s="81">
        <v>5305254784</v>
      </c>
      <c r="G23" s="20"/>
      <c r="H23" s="81">
        <v>0</v>
      </c>
      <c r="I23" s="20"/>
      <c r="J23" s="81">
        <f t="shared" si="1"/>
        <v>5305254784</v>
      </c>
      <c r="L23" s="10">
        <v>0.44</v>
      </c>
      <c r="N23" s="81">
        <v>0</v>
      </c>
      <c r="O23" s="20"/>
      <c r="P23" s="114">
        <v>29204429963</v>
      </c>
      <c r="Q23" s="114"/>
      <c r="R23" s="20"/>
      <c r="S23" s="81">
        <v>0</v>
      </c>
      <c r="T23" s="20"/>
      <c r="U23" s="81">
        <f t="shared" si="2"/>
        <v>0</v>
      </c>
      <c r="W23" s="10">
        <v>0.52</v>
      </c>
    </row>
    <row r="24" spans="1:28" ht="21.75" customHeight="1" x14ac:dyDescent="0.2">
      <c r="A24" s="116" t="s">
        <v>109</v>
      </c>
      <c r="B24" s="116"/>
      <c r="D24" s="82">
        <v>0</v>
      </c>
      <c r="E24" s="20"/>
      <c r="F24" s="82">
        <v>30063880000</v>
      </c>
      <c r="G24" s="20"/>
      <c r="H24" s="82">
        <v>0</v>
      </c>
      <c r="I24" s="20"/>
      <c r="J24" s="81">
        <f t="shared" si="1"/>
        <v>30063880000</v>
      </c>
      <c r="L24" s="14">
        <v>2.5</v>
      </c>
      <c r="N24" s="82">
        <v>0</v>
      </c>
      <c r="O24" s="20"/>
      <c r="P24" s="114">
        <v>32385091200</v>
      </c>
      <c r="Q24" s="128"/>
      <c r="R24" s="20"/>
      <c r="S24" s="82">
        <v>0</v>
      </c>
      <c r="T24" s="20"/>
      <c r="U24" s="81">
        <f t="shared" si="2"/>
        <v>0</v>
      </c>
      <c r="W24" s="14">
        <v>0.56999999999999995</v>
      </c>
    </row>
    <row r="25" spans="1:28" ht="21.75" customHeight="1" thickBot="1" x14ac:dyDescent="0.25">
      <c r="A25" s="115" t="s">
        <v>77</v>
      </c>
      <c r="B25" s="115"/>
      <c r="D25" s="83">
        <v>0</v>
      </c>
      <c r="E25" s="20"/>
      <c r="F25" s="83">
        <v>283749627232</v>
      </c>
      <c r="G25" s="20"/>
      <c r="H25" s="83">
        <v>0</v>
      </c>
      <c r="I25" s="20"/>
      <c r="J25" s="83">
        <f>SUM(J9:J24)</f>
        <v>283749627232</v>
      </c>
      <c r="L25" s="17">
        <v>23.56</v>
      </c>
      <c r="N25" s="83">
        <v>0</v>
      </c>
      <c r="O25" s="20"/>
      <c r="P25" s="20"/>
      <c r="Q25" s="83">
        <v>508305924379</v>
      </c>
      <c r="R25" s="20"/>
      <c r="S25" s="83">
        <v>-5778755377</v>
      </c>
      <c r="T25" s="20"/>
      <c r="U25" s="83">
        <f>SUM(U9:U24)</f>
        <v>-5778755377</v>
      </c>
      <c r="W25" s="17">
        <v>8.9</v>
      </c>
    </row>
    <row r="26" spans="1:28" ht="13.5" thickTop="1" x14ac:dyDescent="0.2"/>
    <row r="28" spans="1:28" x14ac:dyDescent="0.2">
      <c r="D28" s="20">
        <f>0-D25</f>
        <v>0</v>
      </c>
      <c r="E28" s="20"/>
      <c r="F28" s="20">
        <f>'درآمد ناشی از تغییر قیمت اوراق'!I96-F25</f>
        <v>0</v>
      </c>
      <c r="G28" s="20"/>
      <c r="H28" s="20">
        <f>'درآمد ناشی از فروش'!I42-H25</f>
        <v>0</v>
      </c>
      <c r="I28" s="20"/>
      <c r="J28" s="20"/>
      <c r="K28" s="20"/>
      <c r="L28" s="20"/>
      <c r="M28" s="20"/>
      <c r="N28" s="20">
        <f>0-N25</f>
        <v>0</v>
      </c>
      <c r="O28" s="20"/>
      <c r="P28" s="20"/>
      <c r="Q28" s="20">
        <f>'درآمد ناشی از تغییر قیمت اوراق'!Q96-Q25</f>
        <v>0</v>
      </c>
      <c r="R28" s="20"/>
      <c r="S28" s="20">
        <f>'درآمد ناشی از فروش'!Q42-S25</f>
        <v>0</v>
      </c>
      <c r="T28" s="20"/>
      <c r="U28" s="20"/>
      <c r="V28" s="20"/>
      <c r="W28" s="20"/>
      <c r="X28" s="20"/>
      <c r="Y28" s="20"/>
      <c r="Z28" s="20"/>
      <c r="AA28" s="20"/>
      <c r="AB28" s="20"/>
    </row>
    <row r="29" spans="1:28" x14ac:dyDescent="0.2"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28" x14ac:dyDescent="0.2"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x14ac:dyDescent="0.2"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28" x14ac:dyDescent="0.2"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4:28" x14ac:dyDescent="0.2"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</row>
  </sheetData>
  <mergeCells count="43">
    <mergeCell ref="A25:B25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5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U50"/>
  <sheetViews>
    <sheetView rightToLeft="1" view="pageBreakPreview" topLeftCell="A13" zoomScaleNormal="100" zoomScaleSheetLayoutView="100" workbookViewId="0">
      <selection activeCell="D34" sqref="D34"/>
    </sheetView>
  </sheetViews>
  <sheetFormatPr defaultRowHeight="12.75" x14ac:dyDescent="0.2"/>
  <cols>
    <col min="1" max="1" width="6.7109375" style="105" bestFit="1" customWidth="1"/>
    <col min="2" max="2" width="25.5703125" style="105" customWidth="1"/>
    <col min="3" max="3" width="1.28515625" style="105" customWidth="1"/>
    <col min="4" max="4" width="20" style="105" bestFit="1" customWidth="1"/>
    <col min="5" max="5" width="1.28515625" style="105" customWidth="1"/>
    <col min="6" max="6" width="22.85546875" style="105" bestFit="1" customWidth="1"/>
    <col min="7" max="7" width="1.28515625" style="105" customWidth="1"/>
    <col min="8" max="8" width="20.42578125" style="105" bestFit="1" customWidth="1"/>
    <col min="9" max="9" width="1.28515625" style="105" customWidth="1"/>
    <col min="10" max="10" width="21.140625" style="105" bestFit="1" customWidth="1"/>
    <col min="11" max="11" width="1.28515625" style="105" customWidth="1"/>
    <col min="12" max="12" width="22" style="105" bestFit="1" customWidth="1"/>
    <col min="13" max="13" width="1.28515625" style="105" customWidth="1"/>
    <col min="14" max="14" width="22.28515625" style="105" bestFit="1" customWidth="1"/>
    <col min="15" max="15" width="1.28515625" style="105" customWidth="1"/>
    <col min="16" max="16" width="20.42578125" style="105" bestFit="1" customWidth="1"/>
    <col min="17" max="17" width="1.28515625" style="105" customWidth="1"/>
    <col min="18" max="18" width="22.140625" style="105" bestFit="1" customWidth="1"/>
    <col min="19" max="19" width="0.28515625" style="105" customWidth="1"/>
    <col min="20" max="16384" width="9.140625" style="105"/>
  </cols>
  <sheetData>
    <row r="1" spans="1:18" customFormat="1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</row>
    <row r="2" spans="1:18" customFormat="1" ht="21.75" customHeight="1" x14ac:dyDescent="0.2">
      <c r="A2" s="107" t="s">
        <v>205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8" customFormat="1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18" customFormat="1" ht="14.45" customHeight="1" x14ac:dyDescent="0.2">
      <c r="D4" s="99"/>
      <c r="L4" s="99"/>
    </row>
    <row r="5" spans="1:18" customFormat="1" ht="14.45" customHeight="1" x14ac:dyDescent="0.2">
      <c r="A5" s="1" t="s">
        <v>247</v>
      </c>
      <c r="B5" s="108" t="s">
        <v>248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</row>
    <row r="6" spans="1:18" customFormat="1" ht="14.45" customHeight="1" x14ac:dyDescent="0.2">
      <c r="D6" s="109" t="s">
        <v>224</v>
      </c>
      <c r="E6" s="109"/>
      <c r="F6" s="109"/>
      <c r="G6" s="109"/>
      <c r="H6" s="109"/>
      <c r="I6" s="109"/>
      <c r="J6" s="109"/>
      <c r="L6" s="109" t="s">
        <v>225</v>
      </c>
      <c r="M6" s="109"/>
      <c r="N6" s="109"/>
      <c r="O6" s="109"/>
      <c r="P6" s="109"/>
      <c r="Q6" s="109"/>
      <c r="R6" s="109"/>
    </row>
    <row r="7" spans="1:18" customFormat="1" ht="14.45" customHeight="1" x14ac:dyDescent="0.2">
      <c r="D7" s="100"/>
      <c r="E7" s="3"/>
      <c r="F7" s="3"/>
      <c r="G7" s="3"/>
      <c r="H7" s="3"/>
      <c r="I7" s="3"/>
      <c r="J7" s="3"/>
      <c r="L7" s="100"/>
      <c r="M7" s="3"/>
      <c r="N7" s="3"/>
      <c r="O7" s="3"/>
      <c r="P7" s="3"/>
      <c r="Q7" s="3"/>
      <c r="R7" s="3"/>
    </row>
    <row r="8" spans="1:18" customFormat="1" ht="14.45" customHeight="1" x14ac:dyDescent="0.2">
      <c r="A8" s="109" t="s">
        <v>249</v>
      </c>
      <c r="B8" s="109"/>
      <c r="D8" s="101" t="s">
        <v>250</v>
      </c>
      <c r="F8" s="2" t="s">
        <v>228</v>
      </c>
      <c r="H8" s="2" t="s">
        <v>229</v>
      </c>
      <c r="J8" s="2" t="s">
        <v>77</v>
      </c>
      <c r="L8" s="101" t="s">
        <v>250</v>
      </c>
      <c r="N8" s="2" t="s">
        <v>228</v>
      </c>
      <c r="P8" s="2" t="s">
        <v>229</v>
      </c>
      <c r="R8" s="2" t="s">
        <v>77</v>
      </c>
    </row>
    <row r="9" spans="1:18" customFormat="1" ht="21.75" customHeight="1" x14ac:dyDescent="0.2">
      <c r="A9" s="111" t="s">
        <v>124</v>
      </c>
      <c r="B9" s="111"/>
      <c r="D9" s="102">
        <v>64085638312</v>
      </c>
      <c r="E9" s="20"/>
      <c r="F9" s="80">
        <v>0</v>
      </c>
      <c r="G9" s="20"/>
      <c r="H9" s="80">
        <v>507157322469</v>
      </c>
      <c r="I9" s="20"/>
      <c r="J9" s="80">
        <f>D9+F9+H9</f>
        <v>571242960781</v>
      </c>
      <c r="K9" s="20"/>
      <c r="L9" s="102">
        <v>830685581039</v>
      </c>
      <c r="M9" s="20"/>
      <c r="N9" s="80">
        <v>0</v>
      </c>
      <c r="O9" s="20"/>
      <c r="P9" s="80">
        <v>477187749419</v>
      </c>
      <c r="Q9" s="20"/>
      <c r="R9" s="80">
        <f>L9+N9+P9</f>
        <v>1307873330458</v>
      </c>
    </row>
    <row r="10" spans="1:18" customFormat="1" ht="21.75" customHeight="1" x14ac:dyDescent="0.2">
      <c r="A10" s="113" t="s">
        <v>149</v>
      </c>
      <c r="B10" s="113"/>
      <c r="D10" s="103">
        <v>587105020</v>
      </c>
      <c r="E10" s="20"/>
      <c r="F10" s="81">
        <v>0</v>
      </c>
      <c r="G10" s="20"/>
      <c r="H10" s="81">
        <v>133218750</v>
      </c>
      <c r="I10" s="20"/>
      <c r="J10" s="81">
        <f>D10+F10+H10</f>
        <v>720323770</v>
      </c>
      <c r="K10" s="20"/>
      <c r="L10" s="103">
        <v>17668616959</v>
      </c>
      <c r="M10" s="20"/>
      <c r="N10" s="81">
        <v>0</v>
      </c>
      <c r="O10" s="20"/>
      <c r="P10" s="81">
        <v>13728222445</v>
      </c>
      <c r="Q10" s="20"/>
      <c r="R10" s="81">
        <f>L10+N10+P10</f>
        <v>31396839404</v>
      </c>
    </row>
    <row r="11" spans="1:18" customFormat="1" ht="21.75" customHeight="1" x14ac:dyDescent="0.2">
      <c r="A11" s="113" t="s">
        <v>251</v>
      </c>
      <c r="B11" s="113"/>
      <c r="D11" s="103">
        <v>0</v>
      </c>
      <c r="E11" s="20"/>
      <c r="F11" s="81">
        <v>0</v>
      </c>
      <c r="G11" s="20"/>
      <c r="H11" s="81">
        <v>0</v>
      </c>
      <c r="I11" s="20"/>
      <c r="J11" s="81">
        <f t="shared" ref="J11:J33" si="0">D11+F11+H11</f>
        <v>0</v>
      </c>
      <c r="K11" s="20"/>
      <c r="L11" s="103">
        <v>60457693460</v>
      </c>
      <c r="M11" s="20"/>
      <c r="N11" s="81">
        <v>0</v>
      </c>
      <c r="O11" s="20"/>
      <c r="P11" s="81">
        <v>750375000</v>
      </c>
      <c r="Q11" s="20"/>
      <c r="R11" s="81">
        <f t="shared" ref="R11:R33" si="1">L11+N11+P11</f>
        <v>61208068460</v>
      </c>
    </row>
    <row r="12" spans="1:18" customFormat="1" ht="21.75" customHeight="1" x14ac:dyDescent="0.2">
      <c r="A12" s="113" t="s">
        <v>252</v>
      </c>
      <c r="B12" s="113"/>
      <c r="D12" s="103">
        <v>0</v>
      </c>
      <c r="E12" s="20"/>
      <c r="F12" s="81">
        <v>0</v>
      </c>
      <c r="G12" s="20"/>
      <c r="H12" s="81">
        <v>0</v>
      </c>
      <c r="I12" s="20"/>
      <c r="J12" s="81">
        <f t="shared" si="0"/>
        <v>0</v>
      </c>
      <c r="K12" s="20"/>
      <c r="L12" s="103">
        <v>73714190631</v>
      </c>
      <c r="M12" s="20"/>
      <c r="N12" s="81">
        <v>0</v>
      </c>
      <c r="O12" s="20"/>
      <c r="P12" s="81">
        <v>42051168063</v>
      </c>
      <c r="Q12" s="20"/>
      <c r="R12" s="81">
        <f t="shared" si="1"/>
        <v>115765358694</v>
      </c>
    </row>
    <row r="13" spans="1:18" customFormat="1" ht="21.75" customHeight="1" x14ac:dyDescent="0.2">
      <c r="A13" s="113" t="s">
        <v>155</v>
      </c>
      <c r="B13" s="113"/>
      <c r="D13" s="103">
        <v>11245179400</v>
      </c>
      <c r="E13" s="20"/>
      <c r="F13" s="81">
        <v>-50338453574</v>
      </c>
      <c r="G13" s="20"/>
      <c r="H13" s="81">
        <v>0</v>
      </c>
      <c r="I13" s="20"/>
      <c r="J13" s="81">
        <f t="shared" si="0"/>
        <v>-39093274174</v>
      </c>
      <c r="K13" s="20"/>
      <c r="L13" s="103">
        <v>70925230683</v>
      </c>
      <c r="M13" s="20"/>
      <c r="N13" s="81">
        <v>-62489442883</v>
      </c>
      <c r="O13" s="20"/>
      <c r="P13" s="81">
        <v>-4973153967</v>
      </c>
      <c r="Q13" s="20"/>
      <c r="R13" s="81">
        <f t="shared" si="1"/>
        <v>3462633833</v>
      </c>
    </row>
    <row r="14" spans="1:18" customFormat="1" ht="21.75" customHeight="1" x14ac:dyDescent="0.2">
      <c r="A14" s="113" t="s">
        <v>253</v>
      </c>
      <c r="B14" s="113"/>
      <c r="D14" s="103">
        <v>0</v>
      </c>
      <c r="E14" s="20"/>
      <c r="F14" s="81">
        <v>0</v>
      </c>
      <c r="G14" s="20"/>
      <c r="H14" s="81">
        <v>0</v>
      </c>
      <c r="I14" s="20"/>
      <c r="J14" s="81">
        <f t="shared" si="0"/>
        <v>0</v>
      </c>
      <c r="K14" s="20"/>
      <c r="L14" s="103">
        <v>2830220855</v>
      </c>
      <c r="M14" s="20"/>
      <c r="N14" s="81">
        <v>0</v>
      </c>
      <c r="O14" s="20"/>
      <c r="P14" s="81">
        <v>585000000</v>
      </c>
      <c r="Q14" s="20"/>
      <c r="R14" s="81">
        <f t="shared" si="1"/>
        <v>3415220855</v>
      </c>
    </row>
    <row r="15" spans="1:18" customFormat="1" ht="21.75" customHeight="1" x14ac:dyDescent="0.2">
      <c r="A15" s="113" t="s">
        <v>176</v>
      </c>
      <c r="B15" s="113"/>
      <c r="D15" s="103">
        <v>13153486400</v>
      </c>
      <c r="E15" s="20"/>
      <c r="F15" s="81">
        <v>-200978749999</v>
      </c>
      <c r="G15" s="20"/>
      <c r="H15" s="81">
        <v>0</v>
      </c>
      <c r="I15" s="20"/>
      <c r="J15" s="81">
        <f t="shared" si="0"/>
        <v>-187825263599</v>
      </c>
      <c r="K15" s="20"/>
      <c r="L15" s="103">
        <v>13153486400</v>
      </c>
      <c r="M15" s="20"/>
      <c r="N15" s="81">
        <v>-200978749999</v>
      </c>
      <c r="O15" s="20"/>
      <c r="P15" s="81">
        <v>0</v>
      </c>
      <c r="Q15" s="20"/>
      <c r="R15" s="81">
        <f t="shared" si="1"/>
        <v>-187825263599</v>
      </c>
    </row>
    <row r="16" spans="1:18" customFormat="1" ht="21.75" customHeight="1" x14ac:dyDescent="0.2">
      <c r="A16" s="113" t="s">
        <v>173</v>
      </c>
      <c r="B16" s="113"/>
      <c r="D16" s="103">
        <v>9108508400</v>
      </c>
      <c r="E16" s="20"/>
      <c r="F16" s="81">
        <v>-150647652999</v>
      </c>
      <c r="G16" s="20"/>
      <c r="H16" s="81">
        <v>0</v>
      </c>
      <c r="I16" s="20"/>
      <c r="J16" s="81">
        <f t="shared" si="0"/>
        <v>-141539144599</v>
      </c>
      <c r="K16" s="20"/>
      <c r="L16" s="103">
        <v>9108508400</v>
      </c>
      <c r="M16" s="20"/>
      <c r="N16" s="81">
        <v>-150647652999</v>
      </c>
      <c r="O16" s="20"/>
      <c r="P16" s="81">
        <v>0</v>
      </c>
      <c r="Q16" s="20"/>
      <c r="R16" s="81">
        <f t="shared" si="1"/>
        <v>-141539144599</v>
      </c>
    </row>
    <row r="17" spans="1:18" customFormat="1" ht="21.75" customHeight="1" x14ac:dyDescent="0.2">
      <c r="A17" s="113" t="s">
        <v>137</v>
      </c>
      <c r="B17" s="113"/>
      <c r="D17" s="103">
        <v>41569343928</v>
      </c>
      <c r="E17" s="20"/>
      <c r="F17" s="81">
        <v>-149918437499</v>
      </c>
      <c r="G17" s="20"/>
      <c r="H17" s="81">
        <v>0</v>
      </c>
      <c r="I17" s="20"/>
      <c r="J17" s="81">
        <f t="shared" si="0"/>
        <v>-108349093571</v>
      </c>
      <c r="K17" s="20"/>
      <c r="L17" s="103">
        <v>45531926742</v>
      </c>
      <c r="M17" s="20"/>
      <c r="N17" s="81">
        <v>-150734062499</v>
      </c>
      <c r="O17" s="20"/>
      <c r="P17" s="81">
        <v>0</v>
      </c>
      <c r="Q17" s="20"/>
      <c r="R17" s="81">
        <f t="shared" si="1"/>
        <v>-105202135757</v>
      </c>
    </row>
    <row r="18" spans="1:18" customFormat="1" ht="21.75" customHeight="1" x14ac:dyDescent="0.2">
      <c r="A18" s="113" t="s">
        <v>134</v>
      </c>
      <c r="B18" s="113"/>
      <c r="D18" s="103">
        <v>55424263189</v>
      </c>
      <c r="E18" s="20"/>
      <c r="F18" s="81">
        <v>0</v>
      </c>
      <c r="G18" s="20"/>
      <c r="H18" s="81">
        <v>0</v>
      </c>
      <c r="I18" s="20"/>
      <c r="J18" s="81">
        <f t="shared" si="0"/>
        <v>55424263189</v>
      </c>
      <c r="K18" s="20"/>
      <c r="L18" s="103">
        <v>263012046645</v>
      </c>
      <c r="M18" s="20"/>
      <c r="N18" s="81">
        <v>-200978749999</v>
      </c>
      <c r="O18" s="20"/>
      <c r="P18" s="81">
        <v>0</v>
      </c>
      <c r="Q18" s="20"/>
      <c r="R18" s="81">
        <f t="shared" si="1"/>
        <v>62033296646</v>
      </c>
    </row>
    <row r="19" spans="1:18" customFormat="1" ht="21.75" customHeight="1" x14ac:dyDescent="0.2">
      <c r="A19" s="113" t="s">
        <v>182</v>
      </c>
      <c r="B19" s="113"/>
      <c r="D19" s="103">
        <v>67958288508</v>
      </c>
      <c r="E19" s="20"/>
      <c r="F19" s="81">
        <v>-301946229926</v>
      </c>
      <c r="G19" s="20"/>
      <c r="H19" s="81">
        <v>0</v>
      </c>
      <c r="I19" s="20"/>
      <c r="J19" s="81">
        <f t="shared" si="0"/>
        <v>-233987941418</v>
      </c>
      <c r="K19" s="20"/>
      <c r="L19" s="103">
        <v>67958288508</v>
      </c>
      <c r="M19" s="20"/>
      <c r="N19" s="81">
        <v>-301946229926</v>
      </c>
      <c r="O19" s="20"/>
      <c r="P19" s="81">
        <v>0</v>
      </c>
      <c r="Q19" s="20"/>
      <c r="R19" s="81">
        <f t="shared" si="1"/>
        <v>-233987941418</v>
      </c>
    </row>
    <row r="20" spans="1:18" customFormat="1" ht="21.75" customHeight="1" x14ac:dyDescent="0.2">
      <c r="A20" s="113" t="s">
        <v>167</v>
      </c>
      <c r="B20" s="113"/>
      <c r="D20" s="103">
        <v>37796955930</v>
      </c>
      <c r="E20" s="20"/>
      <c r="F20" s="81">
        <v>12858616823</v>
      </c>
      <c r="G20" s="20"/>
      <c r="H20" s="81">
        <v>0</v>
      </c>
      <c r="I20" s="20"/>
      <c r="J20" s="81">
        <f t="shared" si="0"/>
        <v>50655572753</v>
      </c>
      <c r="K20" s="20"/>
      <c r="L20" s="103">
        <v>210870238603</v>
      </c>
      <c r="M20" s="20"/>
      <c r="N20" s="81">
        <v>54788517536</v>
      </c>
      <c r="O20" s="20"/>
      <c r="P20" s="81">
        <v>0</v>
      </c>
      <c r="Q20" s="20"/>
      <c r="R20" s="81">
        <f t="shared" si="1"/>
        <v>265658756139</v>
      </c>
    </row>
    <row r="21" spans="1:18" customFormat="1" ht="21.75" customHeight="1" x14ac:dyDescent="0.2">
      <c r="A21" s="113" t="s">
        <v>164</v>
      </c>
      <c r="B21" s="113"/>
      <c r="D21" s="103">
        <v>51182352613</v>
      </c>
      <c r="E21" s="20"/>
      <c r="F21" s="81">
        <v>12577479587</v>
      </c>
      <c r="G21" s="20"/>
      <c r="H21" s="81">
        <v>0</v>
      </c>
      <c r="I21" s="20"/>
      <c r="J21" s="81">
        <f t="shared" si="0"/>
        <v>63759832200</v>
      </c>
      <c r="K21" s="20"/>
      <c r="L21" s="103">
        <v>377407565639</v>
      </c>
      <c r="M21" s="20"/>
      <c r="N21" s="81">
        <v>-55791091425</v>
      </c>
      <c r="O21" s="20"/>
      <c r="P21" s="81">
        <v>0</v>
      </c>
      <c r="Q21" s="20"/>
      <c r="R21" s="81">
        <f t="shared" si="1"/>
        <v>321616474214</v>
      </c>
    </row>
    <row r="22" spans="1:18" customFormat="1" ht="21.75" customHeight="1" x14ac:dyDescent="0.2">
      <c r="A22" s="113" t="s">
        <v>185</v>
      </c>
      <c r="B22" s="113"/>
      <c r="D22" s="103">
        <v>42596165753</v>
      </c>
      <c r="E22" s="20"/>
      <c r="F22" s="81">
        <v>0</v>
      </c>
      <c r="G22" s="20"/>
      <c r="H22" s="81">
        <v>0</v>
      </c>
      <c r="I22" s="20"/>
      <c r="J22" s="81">
        <f t="shared" si="0"/>
        <v>42596165753</v>
      </c>
      <c r="K22" s="20"/>
      <c r="L22" s="103">
        <v>212983411335</v>
      </c>
      <c r="M22" s="20"/>
      <c r="N22" s="81">
        <v>0</v>
      </c>
      <c r="O22" s="20"/>
      <c r="P22" s="81">
        <v>0</v>
      </c>
      <c r="Q22" s="20"/>
      <c r="R22" s="81">
        <f t="shared" si="1"/>
        <v>212983411335</v>
      </c>
    </row>
    <row r="23" spans="1:18" customFormat="1" ht="21.75" customHeight="1" x14ac:dyDescent="0.2">
      <c r="A23" s="113" t="s">
        <v>131</v>
      </c>
      <c r="B23" s="113"/>
      <c r="D23" s="103">
        <v>35086445861</v>
      </c>
      <c r="E23" s="20"/>
      <c r="F23" s="81">
        <v>0</v>
      </c>
      <c r="G23" s="20"/>
      <c r="H23" s="81">
        <v>0</v>
      </c>
      <c r="I23" s="20"/>
      <c r="J23" s="81">
        <f t="shared" si="0"/>
        <v>35086445861</v>
      </c>
      <c r="K23" s="20"/>
      <c r="L23" s="103">
        <v>173702416893</v>
      </c>
      <c r="M23" s="20"/>
      <c r="N23" s="81">
        <v>-129629475624</v>
      </c>
      <c r="O23" s="20"/>
      <c r="P23" s="81">
        <v>0</v>
      </c>
      <c r="Q23" s="20"/>
      <c r="R23" s="81">
        <f t="shared" si="1"/>
        <v>44072941269</v>
      </c>
    </row>
    <row r="24" spans="1:18" customFormat="1" ht="21.75" customHeight="1" x14ac:dyDescent="0.2">
      <c r="A24" s="113" t="s">
        <v>185</v>
      </c>
      <c r="B24" s="113"/>
      <c r="D24" s="103">
        <v>44208999281</v>
      </c>
      <c r="E24" s="20"/>
      <c r="F24" s="81">
        <v>0</v>
      </c>
      <c r="G24" s="20"/>
      <c r="H24" s="81">
        <v>0</v>
      </c>
      <c r="I24" s="20"/>
      <c r="J24" s="81">
        <f t="shared" si="0"/>
        <v>44208999281</v>
      </c>
      <c r="K24" s="20"/>
      <c r="L24" s="103">
        <v>221047665073</v>
      </c>
      <c r="M24" s="20"/>
      <c r="N24" s="81">
        <v>0</v>
      </c>
      <c r="O24" s="20"/>
      <c r="P24" s="81">
        <v>0</v>
      </c>
      <c r="Q24" s="20"/>
      <c r="R24" s="81">
        <f t="shared" si="1"/>
        <v>221047665073</v>
      </c>
    </row>
    <row r="25" spans="1:18" customFormat="1" ht="21.75" customHeight="1" x14ac:dyDescent="0.2">
      <c r="A25" s="113" t="s">
        <v>179</v>
      </c>
      <c r="B25" s="113"/>
      <c r="D25" s="103">
        <v>37214808540</v>
      </c>
      <c r="E25" s="20"/>
      <c r="F25" s="81">
        <v>-151437187499</v>
      </c>
      <c r="G25" s="20"/>
      <c r="H25" s="81">
        <v>0</v>
      </c>
      <c r="I25" s="20"/>
      <c r="J25" s="81">
        <f t="shared" si="0"/>
        <v>-114222378959</v>
      </c>
      <c r="K25" s="20"/>
      <c r="L25" s="103">
        <v>37214808540</v>
      </c>
      <c r="M25" s="20"/>
      <c r="N25" s="81">
        <v>-151437187499</v>
      </c>
      <c r="O25" s="20"/>
      <c r="P25" s="81">
        <v>0</v>
      </c>
      <c r="Q25" s="20"/>
      <c r="R25" s="81">
        <f t="shared" si="1"/>
        <v>-114222378959</v>
      </c>
    </row>
    <row r="26" spans="1:18" customFormat="1" ht="21.75" customHeight="1" x14ac:dyDescent="0.2">
      <c r="A26" s="113" t="s">
        <v>161</v>
      </c>
      <c r="B26" s="113"/>
      <c r="D26" s="103">
        <v>34437284895</v>
      </c>
      <c r="E26" s="20"/>
      <c r="F26" s="81">
        <v>10364461259</v>
      </c>
      <c r="G26" s="20"/>
      <c r="H26" s="81">
        <v>0</v>
      </c>
      <c r="I26" s="20"/>
      <c r="J26" s="81">
        <f t="shared" si="0"/>
        <v>44801746154</v>
      </c>
      <c r="K26" s="20"/>
      <c r="L26" s="103">
        <v>192484687979</v>
      </c>
      <c r="M26" s="20"/>
      <c r="N26" s="81">
        <v>41582577173</v>
      </c>
      <c r="O26" s="20"/>
      <c r="P26" s="81">
        <v>0</v>
      </c>
      <c r="Q26" s="20"/>
      <c r="R26" s="81">
        <f t="shared" si="1"/>
        <v>234067265152</v>
      </c>
    </row>
    <row r="27" spans="1:18" customFormat="1" ht="21.75" customHeight="1" x14ac:dyDescent="0.2">
      <c r="A27" s="113" t="s">
        <v>158</v>
      </c>
      <c r="B27" s="113"/>
      <c r="D27" s="103">
        <v>12608541848</v>
      </c>
      <c r="E27" s="20"/>
      <c r="F27" s="81">
        <v>-56041190079</v>
      </c>
      <c r="G27" s="20"/>
      <c r="H27" s="81">
        <v>0</v>
      </c>
      <c r="I27" s="20"/>
      <c r="J27" s="81">
        <f t="shared" si="0"/>
        <v>-43432648231</v>
      </c>
      <c r="K27" s="20"/>
      <c r="L27" s="103">
        <v>58487983319</v>
      </c>
      <c r="M27" s="20"/>
      <c r="N27" s="81">
        <v>-32194002412</v>
      </c>
      <c r="O27" s="20"/>
      <c r="P27" s="81">
        <v>0</v>
      </c>
      <c r="Q27" s="20"/>
      <c r="R27" s="81">
        <f t="shared" si="1"/>
        <v>26293980907</v>
      </c>
    </row>
    <row r="28" spans="1:18" customFormat="1" ht="21.75" customHeight="1" x14ac:dyDescent="0.2">
      <c r="A28" s="113" t="s">
        <v>170</v>
      </c>
      <c r="B28" s="113"/>
      <c r="D28" s="103">
        <v>4327113019</v>
      </c>
      <c r="E28" s="20"/>
      <c r="F28" s="81">
        <v>0</v>
      </c>
      <c r="G28" s="20"/>
      <c r="H28" s="81">
        <v>0</v>
      </c>
      <c r="I28" s="20"/>
      <c r="J28" s="81">
        <f t="shared" si="0"/>
        <v>4327113019</v>
      </c>
      <c r="K28" s="20"/>
      <c r="L28" s="103">
        <v>21037400972</v>
      </c>
      <c r="M28" s="20"/>
      <c r="N28" s="81">
        <v>-14991843749</v>
      </c>
      <c r="O28" s="20"/>
      <c r="P28" s="81">
        <v>0</v>
      </c>
      <c r="Q28" s="20"/>
      <c r="R28" s="81">
        <f t="shared" si="1"/>
        <v>6045557223</v>
      </c>
    </row>
    <row r="29" spans="1:18" customFormat="1" ht="21.75" customHeight="1" x14ac:dyDescent="0.2">
      <c r="A29" s="113" t="s">
        <v>152</v>
      </c>
      <c r="B29" s="113"/>
      <c r="D29" s="103">
        <v>14937873604</v>
      </c>
      <c r="E29" s="20"/>
      <c r="F29" s="81">
        <v>-67149439626</v>
      </c>
      <c r="G29" s="20"/>
      <c r="H29" s="81">
        <v>0</v>
      </c>
      <c r="I29" s="20"/>
      <c r="J29" s="81">
        <f t="shared" si="0"/>
        <v>-52211566022</v>
      </c>
      <c r="K29" s="20"/>
      <c r="L29" s="103">
        <v>69255196697</v>
      </c>
      <c r="M29" s="20"/>
      <c r="N29" s="81">
        <v>-34537382080</v>
      </c>
      <c r="O29" s="20"/>
      <c r="P29" s="81">
        <v>0</v>
      </c>
      <c r="Q29" s="20"/>
      <c r="R29" s="81">
        <f t="shared" si="1"/>
        <v>34717814617</v>
      </c>
    </row>
    <row r="30" spans="1:18" customFormat="1" ht="21.75" customHeight="1" x14ac:dyDescent="0.2">
      <c r="A30" s="113" t="s">
        <v>140</v>
      </c>
      <c r="B30" s="113"/>
      <c r="D30" s="103">
        <v>58004410249</v>
      </c>
      <c r="E30" s="20"/>
      <c r="F30" s="81">
        <v>0</v>
      </c>
      <c r="G30" s="20"/>
      <c r="H30" s="81">
        <v>0</v>
      </c>
      <c r="I30" s="20"/>
      <c r="J30" s="81">
        <f t="shared" si="0"/>
        <v>58004410249</v>
      </c>
      <c r="K30" s="20"/>
      <c r="L30" s="103">
        <v>294996109390</v>
      </c>
      <c r="M30" s="20"/>
      <c r="N30" s="81">
        <v>-211884724999</v>
      </c>
      <c r="O30" s="20"/>
      <c r="P30" s="81">
        <v>0</v>
      </c>
      <c r="Q30" s="20"/>
      <c r="R30" s="81">
        <f t="shared" si="1"/>
        <v>83111384391</v>
      </c>
    </row>
    <row r="31" spans="1:18" customFormat="1" ht="21.75" customHeight="1" x14ac:dyDescent="0.2">
      <c r="A31" s="113" t="s">
        <v>146</v>
      </c>
      <c r="B31" s="113"/>
      <c r="D31" s="103">
        <v>11919311690</v>
      </c>
      <c r="E31" s="20"/>
      <c r="F31" s="81">
        <v>-46852510087</v>
      </c>
      <c r="G31" s="20"/>
      <c r="H31" s="81">
        <v>0</v>
      </c>
      <c r="I31" s="20"/>
      <c r="J31" s="81">
        <f t="shared" si="0"/>
        <v>-34933198397</v>
      </c>
      <c r="K31" s="20"/>
      <c r="L31" s="103">
        <v>55666486655</v>
      </c>
      <c r="M31" s="20"/>
      <c r="N31" s="81">
        <v>-20743214740</v>
      </c>
      <c r="O31" s="20"/>
      <c r="P31" s="81">
        <v>0</v>
      </c>
      <c r="Q31" s="20"/>
      <c r="R31" s="81">
        <f t="shared" si="1"/>
        <v>34923271915</v>
      </c>
    </row>
    <row r="32" spans="1:18" customFormat="1" ht="21.75" customHeight="1" x14ac:dyDescent="0.2">
      <c r="A32" s="113" t="s">
        <v>143</v>
      </c>
      <c r="B32" s="113"/>
      <c r="D32" s="103">
        <v>12384566757</v>
      </c>
      <c r="E32" s="20"/>
      <c r="F32" s="81">
        <v>0</v>
      </c>
      <c r="G32" s="20"/>
      <c r="H32" s="81">
        <v>0</v>
      </c>
      <c r="I32" s="20"/>
      <c r="J32" s="81">
        <f t="shared" si="0"/>
        <v>12384566757</v>
      </c>
      <c r="K32" s="20"/>
      <c r="L32" s="103">
        <v>62633954758</v>
      </c>
      <c r="M32" s="20"/>
      <c r="N32" s="81">
        <v>-43976074999</v>
      </c>
      <c r="O32" s="20"/>
      <c r="P32" s="81">
        <v>0</v>
      </c>
      <c r="Q32" s="20"/>
      <c r="R32" s="81">
        <f t="shared" si="1"/>
        <v>18657879759</v>
      </c>
    </row>
    <row r="33" spans="1:21" customFormat="1" ht="21.75" customHeight="1" x14ac:dyDescent="0.2">
      <c r="A33" s="116" t="s">
        <v>128</v>
      </c>
      <c r="B33" s="116"/>
      <c r="D33" s="104">
        <v>0</v>
      </c>
      <c r="E33" s="20"/>
      <c r="F33" s="82">
        <v>-64600803721</v>
      </c>
      <c r="G33" s="20"/>
      <c r="H33" s="82">
        <v>0</v>
      </c>
      <c r="I33" s="20"/>
      <c r="J33" s="81">
        <f t="shared" si="0"/>
        <v>-64600803721</v>
      </c>
      <c r="K33" s="20"/>
      <c r="L33" s="104">
        <v>0</v>
      </c>
      <c r="M33" s="20"/>
      <c r="N33" s="82">
        <v>25722189950</v>
      </c>
      <c r="O33" s="20"/>
      <c r="P33" s="82">
        <v>0</v>
      </c>
      <c r="Q33" s="20"/>
      <c r="R33" s="81">
        <f t="shared" si="1"/>
        <v>25722189950</v>
      </c>
    </row>
    <row r="34" spans="1:21" customFormat="1" ht="21.75" customHeight="1" x14ac:dyDescent="0.2">
      <c r="A34" s="115" t="s">
        <v>77</v>
      </c>
      <c r="B34" s="115"/>
      <c r="D34" s="83">
        <f>SUM(D9:D33)</f>
        <v>659836643197</v>
      </c>
      <c r="E34" s="20"/>
      <c r="F34" s="83">
        <f>SUM(F9:F33)</f>
        <v>-1204110097340</v>
      </c>
      <c r="G34" s="20"/>
      <c r="H34" s="83">
        <f>SUM(H9:H33)</f>
        <v>507290541219</v>
      </c>
      <c r="I34" s="20"/>
      <c r="J34" s="83">
        <f>SUM(J9:J33)</f>
        <v>-36982912924</v>
      </c>
      <c r="K34" s="20"/>
      <c r="L34" s="83">
        <f>SUM(L9:L33)</f>
        <v>3442833716175</v>
      </c>
      <c r="M34" s="20"/>
      <c r="N34" s="83">
        <f>SUM(N9:N33)</f>
        <v>-1640866601173</v>
      </c>
      <c r="O34" s="20"/>
      <c r="P34" s="83">
        <f>SUM(P9:P33)</f>
        <v>529329360960</v>
      </c>
      <c r="Q34" s="20"/>
      <c r="R34" s="83">
        <f>SUM(R9:R33)</f>
        <v>2331296475962</v>
      </c>
    </row>
    <row r="36" spans="1:21" x14ac:dyDescent="0.2"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</row>
    <row r="37" spans="1:21" x14ac:dyDescent="0.2">
      <c r="D37" s="106">
        <f>D34-'سود اوراق بهادار'!N33</f>
        <v>-10119336026</v>
      </c>
      <c r="F37" s="106">
        <f>F34-'درآمد ناشی از تغییر قیمت اوراق'!I97</f>
        <v>0</v>
      </c>
      <c r="G37" s="106"/>
      <c r="H37" s="106">
        <f>'درآمد ناشی از فروش'!I43-'درآمد سرمایه گذاری در اوراق به'!H34</f>
        <v>0</v>
      </c>
      <c r="I37" s="106"/>
      <c r="J37" s="106"/>
      <c r="K37" s="106"/>
      <c r="L37" s="106">
        <f>'سود اوراق بهادار'!T33-L34</f>
        <v>25440252746</v>
      </c>
      <c r="M37" s="106"/>
      <c r="N37" s="106">
        <f>'درآمد ناشی از تغییر قیمت اوراق'!Q97-N34</f>
        <v>0</v>
      </c>
      <c r="O37" s="106"/>
      <c r="P37" s="106">
        <f>'درآمد ناشی از فروش'!Q43-P34</f>
        <v>0</v>
      </c>
      <c r="Q37" s="106"/>
      <c r="R37" s="106"/>
      <c r="S37" s="106"/>
      <c r="T37" s="106"/>
      <c r="U37" s="106"/>
    </row>
    <row r="38" spans="1:21" x14ac:dyDescent="0.2"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</row>
    <row r="39" spans="1:21" x14ac:dyDescent="0.2"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</row>
    <row r="40" spans="1:21" x14ac:dyDescent="0.2"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</row>
    <row r="41" spans="1:21" x14ac:dyDescent="0.2"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</row>
    <row r="42" spans="1:21" x14ac:dyDescent="0.2"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</row>
    <row r="43" spans="1:21" x14ac:dyDescent="0.2"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</row>
    <row r="44" spans="1:21" x14ac:dyDescent="0.2"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</row>
    <row r="45" spans="1:21" x14ac:dyDescent="0.2"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</row>
    <row r="46" spans="1:21" x14ac:dyDescent="0.2"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</row>
    <row r="47" spans="1:21" x14ac:dyDescent="0.2"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</row>
    <row r="48" spans="1:21" x14ac:dyDescent="0.2"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</row>
    <row r="49" spans="6:21" x14ac:dyDescent="0.2"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</row>
    <row r="50" spans="6:21" x14ac:dyDescent="0.2"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</row>
  </sheetData>
  <mergeCells count="33">
    <mergeCell ref="A33:B33"/>
    <mergeCell ref="A34:B34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X125"/>
  <sheetViews>
    <sheetView rightToLeft="1" view="pageBreakPreview" topLeftCell="A4" zoomScale="110" zoomScaleNormal="100" zoomScaleSheetLayoutView="110" workbookViewId="0">
      <selection activeCell="F15" sqref="F15"/>
    </sheetView>
  </sheetViews>
  <sheetFormatPr defaultRowHeight="12.75" x14ac:dyDescent="0.2"/>
  <cols>
    <col min="1" max="1" width="9" style="38" bestFit="1" customWidth="1"/>
    <col min="2" max="2" width="21.85546875" style="38" customWidth="1"/>
    <col min="3" max="3" width="1.28515625" style="38" customWidth="1"/>
    <col min="4" max="4" width="12" style="38" bestFit="1" customWidth="1"/>
    <col min="5" max="5" width="1.28515625" style="38" customWidth="1"/>
    <col min="6" max="6" width="33.42578125" style="38" bestFit="1" customWidth="1"/>
    <col min="7" max="7" width="1.28515625" style="38" customWidth="1"/>
    <col min="8" max="8" width="13.5703125" style="38" bestFit="1" customWidth="1"/>
    <col min="9" max="9" width="1.28515625" style="38" customWidth="1"/>
    <col min="10" max="10" width="20.42578125" style="38" bestFit="1" customWidth="1"/>
    <col min="11" max="11" width="1" style="38" customWidth="1"/>
    <col min="12" max="12" width="1.28515625" style="38" customWidth="1"/>
    <col min="13" max="13" width="21.5703125" style="38" customWidth="1"/>
    <col min="14" max="14" width="1.28515625" style="38" customWidth="1"/>
    <col min="15" max="15" width="28.28515625" style="38" bestFit="1" customWidth="1"/>
    <col min="16" max="16" width="1.28515625" style="38" customWidth="1"/>
    <col min="17" max="17" width="9.7109375" style="38" bestFit="1" customWidth="1"/>
    <col min="18" max="18" width="1.28515625" style="38" customWidth="1"/>
    <col min="19" max="19" width="17.7109375" style="38" customWidth="1"/>
    <col min="20" max="20" width="0.28515625" style="38" customWidth="1"/>
    <col min="21" max="21" width="9.140625" style="38"/>
    <col min="22" max="22" width="14.85546875" style="38" bestFit="1" customWidth="1"/>
    <col min="23" max="23" width="9.140625" style="38"/>
    <col min="24" max="24" width="13.85546875" style="38" bestFit="1" customWidth="1"/>
    <col min="25" max="16384" width="9.140625" style="38"/>
  </cols>
  <sheetData>
    <row r="1" spans="1:24" ht="29.1" customHeight="1" x14ac:dyDescent="0.2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24" ht="21.75" customHeight="1" x14ac:dyDescent="0.2">
      <c r="A2" s="125" t="s">
        <v>205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24" ht="21.75" customHeight="1" x14ac:dyDescent="0.2">
      <c r="A3" s="125" t="s">
        <v>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</row>
    <row r="4" spans="1:24" ht="14.45" customHeight="1" x14ac:dyDescent="0.2"/>
    <row r="5" spans="1:24" ht="23.25" customHeight="1" x14ac:dyDescent="0.2">
      <c r="A5" s="39" t="s">
        <v>254</v>
      </c>
      <c r="B5" s="126" t="s">
        <v>255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V5" s="40"/>
    </row>
    <row r="6" spans="1:24" ht="29.1" customHeight="1" x14ac:dyDescent="0.2">
      <c r="M6" s="131" t="s">
        <v>256</v>
      </c>
      <c r="S6" s="130" t="s">
        <v>257</v>
      </c>
      <c r="V6" s="40"/>
    </row>
    <row r="7" spans="1:24" ht="35.25" customHeight="1" x14ac:dyDescent="0.2">
      <c r="A7" s="124" t="s">
        <v>258</v>
      </c>
      <c r="B7" s="124"/>
      <c r="D7" s="30" t="s">
        <v>259</v>
      </c>
      <c r="F7" s="30" t="s">
        <v>260</v>
      </c>
      <c r="H7" s="30" t="s">
        <v>90</v>
      </c>
      <c r="J7" s="30" t="s">
        <v>261</v>
      </c>
      <c r="K7" s="41"/>
      <c r="M7" s="130"/>
      <c r="O7" s="42" t="s">
        <v>318</v>
      </c>
      <c r="Q7" s="30" t="s">
        <v>262</v>
      </c>
      <c r="S7" s="130"/>
      <c r="V7" s="43"/>
    </row>
    <row r="8" spans="1:24" ht="21" x14ac:dyDescent="0.2">
      <c r="A8" s="132" t="s">
        <v>319</v>
      </c>
      <c r="B8" s="132"/>
      <c r="D8" s="45" t="s">
        <v>263</v>
      </c>
      <c r="F8" s="44" t="s">
        <v>320</v>
      </c>
      <c r="H8" s="89">
        <v>7295000</v>
      </c>
      <c r="I8" s="57"/>
      <c r="J8" s="90">
        <f t="shared" ref="J8:J15" si="0">H8*1000000</f>
        <v>7295000000000</v>
      </c>
      <c r="K8" s="57"/>
      <c r="L8" s="57"/>
      <c r="M8" s="91">
        <v>359296730000</v>
      </c>
      <c r="O8" s="47" t="s">
        <v>321</v>
      </c>
      <c r="Q8" s="48">
        <v>0.19</v>
      </c>
      <c r="S8" s="49">
        <v>0.36120000000000002</v>
      </c>
      <c r="V8" s="40"/>
    </row>
    <row r="9" spans="1:24" ht="21" x14ac:dyDescent="0.2">
      <c r="A9" s="129" t="s">
        <v>319</v>
      </c>
      <c r="B9" s="129"/>
      <c r="D9" s="50" t="s">
        <v>263</v>
      </c>
      <c r="F9" s="41" t="s">
        <v>322</v>
      </c>
      <c r="H9" s="90">
        <v>1380000</v>
      </c>
      <c r="I9" s="57"/>
      <c r="J9" s="90">
        <f t="shared" si="0"/>
        <v>1380000000000</v>
      </c>
      <c r="K9" s="57"/>
      <c r="L9" s="57"/>
      <c r="M9" s="91">
        <v>24106312603</v>
      </c>
      <c r="O9" s="47" t="s">
        <v>323</v>
      </c>
      <c r="Q9" s="48">
        <v>0.19</v>
      </c>
      <c r="S9" s="49">
        <v>0.36</v>
      </c>
      <c r="V9" s="43"/>
    </row>
    <row r="10" spans="1:24" ht="21" x14ac:dyDescent="0.2">
      <c r="A10" s="129" t="s">
        <v>319</v>
      </c>
      <c r="B10" s="129"/>
      <c r="D10" s="50" t="s">
        <v>263</v>
      </c>
      <c r="F10" s="41" t="s">
        <v>140</v>
      </c>
      <c r="H10" s="90">
        <v>2120000</v>
      </c>
      <c r="I10" s="57"/>
      <c r="J10" s="90">
        <f t="shared" si="0"/>
        <v>2120000000000</v>
      </c>
      <c r="K10" s="57"/>
      <c r="L10" s="57"/>
      <c r="M10" s="91">
        <v>88925998730</v>
      </c>
      <c r="O10" s="47" t="s">
        <v>324</v>
      </c>
      <c r="Q10" s="48">
        <v>0.23</v>
      </c>
      <c r="S10" s="49">
        <v>0.36</v>
      </c>
      <c r="V10" s="40"/>
    </row>
    <row r="11" spans="1:24" ht="21" x14ac:dyDescent="0.2">
      <c r="A11" s="129" t="s">
        <v>319</v>
      </c>
      <c r="B11" s="129"/>
      <c r="D11" s="50" t="s">
        <v>263</v>
      </c>
      <c r="F11" s="41" t="s">
        <v>325</v>
      </c>
      <c r="H11" s="90">
        <v>440000</v>
      </c>
      <c r="I11" s="57"/>
      <c r="J11" s="90">
        <f t="shared" si="0"/>
        <v>440000000000</v>
      </c>
      <c r="K11" s="57"/>
      <c r="L11" s="57"/>
      <c r="M11" s="91">
        <v>29049803694</v>
      </c>
      <c r="O11" s="47" t="s">
        <v>326</v>
      </c>
      <c r="Q11" s="48">
        <v>0.23</v>
      </c>
      <c r="S11" s="49">
        <v>0.38</v>
      </c>
      <c r="V11" s="43"/>
    </row>
    <row r="12" spans="1:24" ht="21" x14ac:dyDescent="0.2">
      <c r="A12" s="129" t="s">
        <v>319</v>
      </c>
      <c r="B12" s="129"/>
      <c r="D12" s="50" t="s">
        <v>263</v>
      </c>
      <c r="F12" s="41" t="s">
        <v>170</v>
      </c>
      <c r="H12" s="90">
        <v>150000</v>
      </c>
      <c r="I12" s="57"/>
      <c r="J12" s="90">
        <f t="shared" si="0"/>
        <v>150000000000</v>
      </c>
      <c r="K12" s="57"/>
      <c r="L12" s="57"/>
      <c r="M12" s="91">
        <v>6466129052</v>
      </c>
      <c r="O12" s="47" t="s">
        <v>327</v>
      </c>
      <c r="Q12" s="48">
        <v>0.34</v>
      </c>
      <c r="S12" s="49">
        <v>0.38</v>
      </c>
      <c r="V12" s="43"/>
    </row>
    <row r="13" spans="1:24" ht="21" x14ac:dyDescent="0.2">
      <c r="A13" s="129" t="s">
        <v>319</v>
      </c>
      <c r="B13" s="129"/>
      <c r="D13" s="50" t="s">
        <v>263</v>
      </c>
      <c r="F13" s="41" t="s">
        <v>328</v>
      </c>
      <c r="H13" s="90">
        <v>1549999</v>
      </c>
      <c r="I13" s="57"/>
      <c r="J13" s="90">
        <f t="shared" si="0"/>
        <v>1549999000000</v>
      </c>
      <c r="K13" s="57"/>
      <c r="L13" s="57"/>
      <c r="M13" s="91">
        <v>69654683215</v>
      </c>
      <c r="O13" s="47" t="s">
        <v>329</v>
      </c>
      <c r="Q13" s="48">
        <v>0.23</v>
      </c>
      <c r="S13" s="49">
        <v>0.41</v>
      </c>
      <c r="V13" s="40"/>
    </row>
    <row r="14" spans="1:24" ht="21" x14ac:dyDescent="0.2">
      <c r="A14" s="129" t="s">
        <v>319</v>
      </c>
      <c r="B14" s="129"/>
      <c r="D14" s="50" t="s">
        <v>263</v>
      </c>
      <c r="F14" s="41" t="s">
        <v>131</v>
      </c>
      <c r="H14" s="90">
        <f>1300000-3000</f>
        <v>1297000</v>
      </c>
      <c r="I14" s="57"/>
      <c r="J14" s="90">
        <f t="shared" si="0"/>
        <v>1297000000000</v>
      </c>
      <c r="K14" s="57"/>
      <c r="L14" s="57"/>
      <c r="M14" s="91">
        <v>47644193415</v>
      </c>
      <c r="O14" s="47" t="s">
        <v>330</v>
      </c>
      <c r="Q14" s="48">
        <v>0.23</v>
      </c>
      <c r="S14" s="49">
        <v>0.38</v>
      </c>
      <c r="V14" s="43"/>
    </row>
    <row r="15" spans="1:24" ht="21" x14ac:dyDescent="0.2">
      <c r="A15" s="129" t="s">
        <v>319</v>
      </c>
      <c r="B15" s="129"/>
      <c r="D15" s="50" t="s">
        <v>263</v>
      </c>
      <c r="F15" s="41" t="s">
        <v>331</v>
      </c>
      <c r="H15" s="90">
        <v>1500000</v>
      </c>
      <c r="I15" s="57"/>
      <c r="J15" s="90">
        <f t="shared" si="0"/>
        <v>1500000000000</v>
      </c>
      <c r="K15" s="57"/>
      <c r="L15" s="57"/>
      <c r="M15" s="91">
        <v>66473979520</v>
      </c>
      <c r="O15" s="47" t="s">
        <v>332</v>
      </c>
      <c r="Q15" s="48">
        <v>0.23</v>
      </c>
      <c r="S15" s="49">
        <v>0.41</v>
      </c>
      <c r="V15" s="40"/>
    </row>
    <row r="16" spans="1:24" ht="21" x14ac:dyDescent="0.2">
      <c r="A16" s="129" t="s">
        <v>333</v>
      </c>
      <c r="B16" s="129"/>
      <c r="D16" s="41" t="s">
        <v>94</v>
      </c>
      <c r="F16" s="41" t="s">
        <v>334</v>
      </c>
      <c r="H16" s="90">
        <v>282167044</v>
      </c>
      <c r="I16" s="57"/>
      <c r="J16" s="90">
        <v>500150239830</v>
      </c>
      <c r="K16" s="57"/>
      <c r="L16" s="57"/>
      <c r="M16" s="91">
        <v>19151145900</v>
      </c>
      <c r="O16" s="47" t="s">
        <v>335</v>
      </c>
      <c r="Q16" s="48" t="s">
        <v>94</v>
      </c>
      <c r="S16" s="49">
        <v>0.38700000000000001</v>
      </c>
      <c r="V16" s="40"/>
      <c r="W16" s="51"/>
      <c r="X16" s="51"/>
    </row>
    <row r="17" spans="1:22" ht="21" x14ac:dyDescent="0.2">
      <c r="A17" s="129" t="s">
        <v>336</v>
      </c>
      <c r="B17" s="129"/>
      <c r="D17" s="41" t="s">
        <v>94</v>
      </c>
      <c r="F17" s="41" t="s">
        <v>337</v>
      </c>
      <c r="H17" s="90">
        <v>2706888</v>
      </c>
      <c r="I17" s="57"/>
      <c r="J17" s="90">
        <v>2500000550160</v>
      </c>
      <c r="K17" s="57"/>
      <c r="L17" s="57"/>
      <c r="M17" s="91">
        <v>113396139694</v>
      </c>
      <c r="O17" s="47" t="s">
        <v>338</v>
      </c>
      <c r="Q17" s="48">
        <v>0.23</v>
      </c>
      <c r="S17" s="52">
        <v>0.38179999999999997</v>
      </c>
      <c r="V17" s="43"/>
    </row>
    <row r="18" spans="1:22" ht="21" x14ac:dyDescent="0.2">
      <c r="A18" s="129" t="s">
        <v>319</v>
      </c>
      <c r="B18" s="129"/>
      <c r="D18" s="41" t="s">
        <v>94</v>
      </c>
      <c r="F18" s="41" t="s">
        <v>134</v>
      </c>
      <c r="H18" s="90">
        <v>2000000</v>
      </c>
      <c r="I18" s="57"/>
      <c r="J18" s="90">
        <v>2000000000000</v>
      </c>
      <c r="K18" s="57"/>
      <c r="L18" s="57"/>
      <c r="M18" s="91">
        <v>79410608193</v>
      </c>
      <c r="O18" s="47" t="s">
        <v>339</v>
      </c>
      <c r="Q18" s="49">
        <v>0.23</v>
      </c>
      <c r="S18" s="49">
        <v>0.4</v>
      </c>
      <c r="V18" s="40"/>
    </row>
    <row r="19" spans="1:22" ht="21" x14ac:dyDescent="0.2">
      <c r="A19" s="129" t="s">
        <v>319</v>
      </c>
      <c r="B19" s="129"/>
      <c r="D19" s="41" t="s">
        <v>94</v>
      </c>
      <c r="F19" s="41" t="s">
        <v>340</v>
      </c>
      <c r="H19" s="90">
        <v>1500000</v>
      </c>
      <c r="I19" s="57"/>
      <c r="J19" s="90">
        <f>H19*1000000</f>
        <v>1500000000000</v>
      </c>
      <c r="K19" s="57"/>
      <c r="L19" s="57"/>
      <c r="M19" s="91">
        <v>14579991792</v>
      </c>
      <c r="O19" s="47" t="s">
        <v>341</v>
      </c>
      <c r="Q19" s="49">
        <v>0.23</v>
      </c>
      <c r="S19" s="49">
        <v>0.41</v>
      </c>
      <c r="V19" s="40"/>
    </row>
    <row r="20" spans="1:22" ht="21" x14ac:dyDescent="0.2">
      <c r="A20" s="129" t="s">
        <v>319</v>
      </c>
      <c r="B20" s="129"/>
      <c r="D20" s="41" t="s">
        <v>94</v>
      </c>
      <c r="F20" s="41" t="s">
        <v>344</v>
      </c>
      <c r="H20" s="90">
        <v>4000000</v>
      </c>
      <c r="I20" s="57"/>
      <c r="J20" s="90">
        <f>H20*1000000</f>
        <v>4000000000000</v>
      </c>
      <c r="K20" s="57"/>
      <c r="L20" s="57"/>
      <c r="M20" s="91">
        <v>6289106846</v>
      </c>
      <c r="O20" s="47" t="s">
        <v>345</v>
      </c>
      <c r="Q20" s="49">
        <v>0.23</v>
      </c>
      <c r="S20" s="49">
        <v>0.41</v>
      </c>
      <c r="V20" s="40"/>
    </row>
    <row r="21" spans="1:22" ht="21.75" thickBot="1" x14ac:dyDescent="0.5">
      <c r="A21" s="41"/>
      <c r="B21" s="41"/>
      <c r="D21" s="41"/>
      <c r="F21" s="41"/>
      <c r="H21" s="90"/>
      <c r="I21" s="57"/>
      <c r="J21" s="92">
        <f>SUM(J8:J20)</f>
        <v>26232149789990</v>
      </c>
      <c r="K21" s="57"/>
      <c r="L21" s="57"/>
      <c r="M21" s="92">
        <f>SUM(M8:M20)</f>
        <v>924444822654</v>
      </c>
      <c r="Q21" s="48"/>
      <c r="S21" s="48"/>
      <c r="V21" s="53"/>
    </row>
    <row r="22" spans="1:22" ht="14.45" customHeight="1" thickTop="1" x14ac:dyDescent="0.2">
      <c r="A22" s="41"/>
      <c r="B22" s="41"/>
      <c r="D22" s="41"/>
      <c r="F22" s="41"/>
      <c r="H22" s="46"/>
      <c r="J22" s="46"/>
      <c r="M22" s="46"/>
      <c r="Q22" s="54"/>
      <c r="S22" s="54"/>
      <c r="V22" s="43"/>
    </row>
    <row r="23" spans="1:22" ht="14.45" customHeight="1" x14ac:dyDescent="0.2">
      <c r="A23" s="41"/>
      <c r="B23" s="41"/>
      <c r="D23" s="41"/>
      <c r="F23" s="41"/>
      <c r="H23" s="46"/>
      <c r="J23" s="46"/>
      <c r="M23" s="46"/>
      <c r="Q23" s="55"/>
      <c r="S23" s="54"/>
      <c r="V23" s="40"/>
    </row>
    <row r="24" spans="1:22" ht="14.45" customHeight="1" x14ac:dyDescent="0.2">
      <c r="A24" s="41"/>
      <c r="B24" s="41"/>
      <c r="D24" s="41"/>
      <c r="F24" s="41"/>
      <c r="H24" s="46"/>
      <c r="J24" s="46"/>
      <c r="M24" s="46"/>
      <c r="Q24" s="55"/>
      <c r="S24" s="54"/>
      <c r="V24" s="43"/>
    </row>
    <row r="25" spans="1:22" ht="14.45" customHeight="1" x14ac:dyDescent="0.2">
      <c r="A25" s="41"/>
      <c r="B25" s="41"/>
      <c r="D25" s="41"/>
      <c r="F25" s="41"/>
      <c r="H25" s="46"/>
      <c r="J25" s="46"/>
      <c r="M25" s="46"/>
      <c r="Q25" s="56">
        <f>M25/31</f>
        <v>0</v>
      </c>
      <c r="S25" s="54"/>
      <c r="V25" s="40"/>
    </row>
    <row r="26" spans="1:22" ht="14.45" customHeight="1" x14ac:dyDescent="0.2">
      <c r="A26" s="41"/>
      <c r="B26" s="41"/>
      <c r="D26" s="41"/>
      <c r="F26" s="41"/>
      <c r="H26" s="46"/>
      <c r="J26" s="46"/>
      <c r="M26" s="46"/>
      <c r="Q26" s="54"/>
      <c r="S26" s="54"/>
      <c r="V26" s="40"/>
    </row>
    <row r="27" spans="1:22" ht="14.45" customHeight="1" x14ac:dyDescent="0.2">
      <c r="A27" s="41"/>
      <c r="B27" s="41"/>
      <c r="D27" s="41"/>
      <c r="F27" s="41"/>
      <c r="H27" s="46"/>
      <c r="J27" s="46"/>
      <c r="M27" s="46"/>
      <c r="Q27" s="54"/>
      <c r="S27" s="54"/>
      <c r="V27" s="43"/>
    </row>
    <row r="28" spans="1:22" ht="14.45" customHeight="1" x14ac:dyDescent="0.2">
      <c r="M28" s="57"/>
      <c r="V28" s="43"/>
    </row>
    <row r="29" spans="1:22" ht="14.45" customHeight="1" x14ac:dyDescent="0.2">
      <c r="M29" s="58"/>
      <c r="V29" s="40"/>
    </row>
    <row r="30" spans="1:22" ht="14.45" customHeight="1" x14ac:dyDescent="0.2">
      <c r="F30" s="59"/>
      <c r="M30" s="58"/>
      <c r="O30" s="59"/>
      <c r="S30" s="51"/>
      <c r="V30" s="40"/>
    </row>
    <row r="31" spans="1:22" ht="14.45" customHeight="1" x14ac:dyDescent="0.2">
      <c r="F31" s="60"/>
      <c r="J31" s="51"/>
      <c r="M31" s="51"/>
      <c r="O31" s="60"/>
      <c r="Q31" s="59"/>
      <c r="S31" s="51"/>
      <c r="V31" s="43"/>
    </row>
    <row r="32" spans="1:22" ht="14.45" customHeight="1" x14ac:dyDescent="0.2">
      <c r="F32" s="60"/>
      <c r="J32" s="59"/>
      <c r="M32" s="51"/>
      <c r="O32" s="60"/>
      <c r="Q32" s="59"/>
      <c r="S32" s="59"/>
      <c r="V32" s="43"/>
    </row>
    <row r="33" spans="6:22" ht="14.45" customHeight="1" x14ac:dyDescent="0.2">
      <c r="F33" s="60"/>
      <c r="J33" s="59"/>
      <c r="M33" s="60"/>
      <c r="O33" s="60"/>
      <c r="Q33" s="59"/>
      <c r="S33" s="59"/>
      <c r="V33" s="43"/>
    </row>
    <row r="34" spans="6:22" ht="14.45" customHeight="1" x14ac:dyDescent="0.2">
      <c r="F34" s="60"/>
      <c r="J34" s="59"/>
      <c r="M34" s="59"/>
      <c r="O34" s="60"/>
      <c r="Q34" s="60"/>
      <c r="S34" s="59"/>
      <c r="V34" s="40"/>
    </row>
    <row r="35" spans="6:22" ht="14.45" customHeight="1" x14ac:dyDescent="0.2">
      <c r="F35" s="60"/>
      <c r="J35" s="59"/>
      <c r="M35" s="60"/>
      <c r="O35" s="60"/>
      <c r="Q35" s="60"/>
      <c r="S35" s="59"/>
      <c r="V35" s="40"/>
    </row>
    <row r="36" spans="6:22" ht="14.45" customHeight="1" x14ac:dyDescent="0.2">
      <c r="F36" s="60"/>
      <c r="J36" s="60"/>
      <c r="M36" s="60"/>
      <c r="O36" s="60"/>
      <c r="Q36" s="60"/>
      <c r="S36" s="60"/>
      <c r="V36" s="43"/>
    </row>
    <row r="37" spans="6:22" ht="14.45" customHeight="1" x14ac:dyDescent="0.2">
      <c r="F37" s="59"/>
      <c r="J37" s="60"/>
      <c r="M37" s="60"/>
      <c r="O37" s="59"/>
      <c r="Q37" s="59"/>
      <c r="S37" s="60"/>
      <c r="V37" s="40"/>
    </row>
    <row r="38" spans="6:22" ht="14.45" customHeight="1" x14ac:dyDescent="0.2">
      <c r="F38" s="59"/>
      <c r="J38" s="60"/>
      <c r="M38" s="60"/>
      <c r="O38" s="59"/>
      <c r="Q38" s="59"/>
      <c r="S38" s="59"/>
      <c r="V38" s="43"/>
    </row>
    <row r="39" spans="6:22" ht="14.45" customHeight="1" x14ac:dyDescent="0.2">
      <c r="F39" s="59"/>
      <c r="J39" s="61"/>
      <c r="M39" s="60"/>
      <c r="O39" s="59"/>
      <c r="Q39" s="59"/>
      <c r="S39" s="59"/>
      <c r="V39" s="40"/>
    </row>
    <row r="40" spans="6:22" ht="14.45" customHeight="1" x14ac:dyDescent="0.2">
      <c r="F40" s="59"/>
      <c r="J40" s="59"/>
      <c r="M40" s="60"/>
      <c r="O40" s="59"/>
      <c r="Q40" s="59"/>
      <c r="S40" s="59"/>
      <c r="V40" s="40"/>
    </row>
    <row r="41" spans="6:22" ht="14.45" customHeight="1" x14ac:dyDescent="0.2">
      <c r="F41" s="60"/>
      <c r="J41" s="59"/>
      <c r="M41" s="59"/>
      <c r="O41" s="60"/>
      <c r="Q41" s="59"/>
      <c r="S41" s="59"/>
      <c r="V41" s="43"/>
    </row>
    <row r="42" spans="6:22" ht="14.45" customHeight="1" x14ac:dyDescent="0.2">
      <c r="F42" s="60"/>
      <c r="J42" s="59"/>
      <c r="M42" s="59"/>
      <c r="O42" s="60"/>
      <c r="Q42" s="60"/>
      <c r="S42" s="59"/>
      <c r="V42" s="43"/>
    </row>
    <row r="43" spans="6:22" ht="14.45" customHeight="1" x14ac:dyDescent="0.2">
      <c r="F43" s="60"/>
      <c r="J43" s="59"/>
      <c r="M43" s="59"/>
      <c r="O43" s="60"/>
      <c r="Q43" s="60"/>
      <c r="S43" s="60"/>
      <c r="V43" s="40"/>
    </row>
    <row r="44" spans="6:22" ht="14.45" customHeight="1" x14ac:dyDescent="0.2">
      <c r="F44" s="59"/>
      <c r="J44" s="60"/>
      <c r="M44" s="59"/>
      <c r="O44" s="59"/>
      <c r="Q44" s="59"/>
      <c r="S44" s="60"/>
      <c r="V44" s="43"/>
    </row>
    <row r="45" spans="6:22" ht="14.45" customHeight="1" x14ac:dyDescent="0.2">
      <c r="F45" s="59"/>
      <c r="J45" s="60"/>
      <c r="M45" s="60"/>
      <c r="O45" s="59"/>
      <c r="Q45" s="59"/>
      <c r="S45" s="59"/>
      <c r="V45" s="40"/>
    </row>
    <row r="46" spans="6:22" ht="14.45" customHeight="1" x14ac:dyDescent="0.2">
      <c r="F46" s="59"/>
      <c r="J46" s="59"/>
      <c r="M46" s="60"/>
      <c r="O46" s="59"/>
      <c r="Q46" s="60"/>
      <c r="S46" s="59"/>
      <c r="V46" s="43"/>
    </row>
    <row r="47" spans="6:22" ht="14.45" customHeight="1" x14ac:dyDescent="0.2">
      <c r="F47" s="59"/>
      <c r="J47" s="59"/>
      <c r="M47" s="60"/>
      <c r="O47" s="59"/>
      <c r="Q47" s="60"/>
      <c r="S47" s="59"/>
      <c r="V47" s="43"/>
    </row>
    <row r="48" spans="6:22" ht="14.45" customHeight="1" x14ac:dyDescent="0.2">
      <c r="F48" s="59"/>
      <c r="J48" s="60"/>
      <c r="M48" s="59"/>
      <c r="O48" s="59"/>
      <c r="Q48" s="59"/>
      <c r="S48" s="59"/>
      <c r="V48" s="40"/>
    </row>
    <row r="49" spans="6:22" ht="14.45" customHeight="1" x14ac:dyDescent="0.2">
      <c r="F49" s="60"/>
      <c r="J49" s="60"/>
      <c r="M49" s="59"/>
      <c r="O49" s="60"/>
      <c r="Q49" s="60"/>
      <c r="S49" s="59"/>
      <c r="V49" s="40"/>
    </row>
    <row r="50" spans="6:22" ht="14.45" customHeight="1" x14ac:dyDescent="0.2">
      <c r="F50" s="60"/>
      <c r="J50" s="59"/>
      <c r="M50" s="59"/>
      <c r="O50" s="60"/>
      <c r="Q50" s="60"/>
      <c r="S50" s="60"/>
      <c r="V50" s="43"/>
    </row>
    <row r="51" spans="6:22" ht="14.45" customHeight="1" x14ac:dyDescent="0.2">
      <c r="F51" s="59"/>
      <c r="J51" s="60"/>
      <c r="M51" s="59"/>
      <c r="O51" s="59"/>
      <c r="Q51" s="59"/>
      <c r="S51" s="60"/>
      <c r="V51" s="40"/>
    </row>
    <row r="52" spans="6:22" ht="14.45" customHeight="1" x14ac:dyDescent="0.2">
      <c r="F52" s="59"/>
      <c r="J52" s="60"/>
      <c r="M52" s="59"/>
      <c r="O52" s="59"/>
      <c r="Q52" s="59"/>
      <c r="S52" s="59"/>
      <c r="V52" s="43"/>
    </row>
    <row r="53" spans="6:22" ht="14.45" customHeight="1" x14ac:dyDescent="0.2">
      <c r="F53" s="60"/>
      <c r="J53" s="59"/>
      <c r="M53" s="60"/>
      <c r="O53" s="60"/>
      <c r="Q53" s="59"/>
      <c r="S53" s="59"/>
      <c r="V53" s="40"/>
    </row>
    <row r="54" spans="6:22" ht="14.45" customHeight="1" x14ac:dyDescent="0.2">
      <c r="F54" s="60"/>
      <c r="J54" s="59"/>
      <c r="M54" s="60"/>
      <c r="O54" s="61"/>
      <c r="Q54" s="59"/>
      <c r="S54" s="59"/>
      <c r="V54" s="40"/>
    </row>
    <row r="55" spans="6:22" ht="14.45" customHeight="1" x14ac:dyDescent="0.2">
      <c r="F55" s="61"/>
      <c r="J55" s="59"/>
      <c r="M55" s="59"/>
      <c r="O55" s="61"/>
      <c r="Q55" s="59"/>
      <c r="S55" s="60"/>
      <c r="V55" s="43"/>
    </row>
    <row r="56" spans="6:22" ht="14.45" customHeight="1" x14ac:dyDescent="0.2">
      <c r="F56" s="60"/>
      <c r="J56" s="59"/>
      <c r="M56" s="59"/>
      <c r="O56" s="61"/>
      <c r="Q56" s="60"/>
      <c r="S56" s="60"/>
      <c r="V56" s="43"/>
    </row>
    <row r="57" spans="6:22" ht="14.45" customHeight="1" x14ac:dyDescent="0.2">
      <c r="F57" s="60"/>
      <c r="J57" s="59"/>
      <c r="M57" s="60"/>
      <c r="O57" s="60"/>
      <c r="Q57" s="60"/>
      <c r="S57" s="60"/>
      <c r="V57" s="40"/>
    </row>
    <row r="58" spans="6:22" ht="14.45" customHeight="1" x14ac:dyDescent="0.2">
      <c r="F58" s="61"/>
      <c r="J58" s="60"/>
      <c r="M58" s="59"/>
      <c r="O58" s="61"/>
      <c r="Q58" s="59"/>
      <c r="S58" s="60"/>
      <c r="V58" s="43"/>
    </row>
    <row r="59" spans="6:22" ht="14.45" customHeight="1" x14ac:dyDescent="0.2">
      <c r="F59" s="59"/>
      <c r="J59" s="60"/>
      <c r="M59" s="60"/>
      <c r="O59" s="61"/>
      <c r="Q59" s="59"/>
      <c r="S59" s="59"/>
      <c r="V59" s="40"/>
    </row>
    <row r="60" spans="6:22" ht="14.45" customHeight="1" x14ac:dyDescent="0.2">
      <c r="F60" s="59"/>
      <c r="J60" s="59"/>
      <c r="M60" s="60"/>
      <c r="O60" s="61"/>
      <c r="Q60" s="59"/>
      <c r="S60" s="59"/>
      <c r="V60" s="43"/>
    </row>
    <row r="61" spans="6:22" ht="14.45" customHeight="1" x14ac:dyDescent="0.2">
      <c r="F61" s="59"/>
      <c r="J61" s="59"/>
      <c r="M61" s="59"/>
      <c r="O61" s="59"/>
      <c r="Q61" s="61"/>
      <c r="S61" s="59"/>
      <c r="V61" s="43"/>
    </row>
    <row r="62" spans="6:22" ht="14.45" customHeight="1" x14ac:dyDescent="0.2">
      <c r="F62" s="59"/>
      <c r="J62" s="59"/>
      <c r="M62" s="59"/>
      <c r="O62" s="59"/>
      <c r="Q62" s="61"/>
      <c r="S62" s="59"/>
      <c r="V62" s="40"/>
    </row>
    <row r="63" spans="6:22" ht="14.45" customHeight="1" x14ac:dyDescent="0.2">
      <c r="F63" s="61"/>
      <c r="J63" s="59"/>
      <c r="M63" s="59"/>
      <c r="O63" s="60"/>
      <c r="Q63" s="61"/>
      <c r="S63" s="59"/>
      <c r="V63" s="40"/>
    </row>
    <row r="64" spans="6:22" x14ac:dyDescent="0.2">
      <c r="F64" s="60"/>
      <c r="J64" s="59"/>
      <c r="M64" s="59"/>
      <c r="O64" s="60"/>
      <c r="Q64" s="60"/>
      <c r="S64" s="60"/>
      <c r="V64" s="62"/>
    </row>
    <row r="65" spans="6:22" x14ac:dyDescent="0.2">
      <c r="F65" s="61"/>
      <c r="J65" s="60"/>
      <c r="M65" s="59"/>
      <c r="O65" s="59"/>
      <c r="Q65" s="59"/>
      <c r="S65" s="60"/>
      <c r="V65" s="40"/>
    </row>
    <row r="66" spans="6:22" x14ac:dyDescent="0.2">
      <c r="F66" s="59"/>
      <c r="J66" s="60"/>
      <c r="M66" s="60"/>
      <c r="O66" s="59"/>
      <c r="Q66" s="59"/>
      <c r="S66" s="59"/>
      <c r="V66" s="43"/>
    </row>
    <row r="67" spans="6:22" x14ac:dyDescent="0.2">
      <c r="F67" s="59"/>
      <c r="J67" s="61"/>
      <c r="M67" s="60"/>
      <c r="O67" s="59"/>
      <c r="Q67" s="59"/>
      <c r="S67" s="59"/>
      <c r="V67" s="40"/>
    </row>
    <row r="68" spans="6:22" x14ac:dyDescent="0.2">
      <c r="F68" s="61"/>
      <c r="J68" s="59"/>
      <c r="M68" s="59"/>
      <c r="O68" s="59"/>
      <c r="Q68" s="59"/>
      <c r="S68" s="59"/>
      <c r="V68" s="40"/>
    </row>
    <row r="69" spans="6:22" x14ac:dyDescent="0.2">
      <c r="F69" s="59"/>
      <c r="J69" s="61"/>
      <c r="M69" s="59"/>
      <c r="O69" s="59"/>
      <c r="Q69" s="59"/>
      <c r="S69" s="61"/>
      <c r="V69" s="43"/>
    </row>
    <row r="70" spans="6:22" x14ac:dyDescent="0.2">
      <c r="F70" s="61"/>
      <c r="J70" s="61"/>
      <c r="M70" s="59"/>
      <c r="O70" s="60"/>
      <c r="Q70" s="60"/>
      <c r="S70" s="59"/>
      <c r="V70" s="43"/>
    </row>
    <row r="71" spans="6:22" x14ac:dyDescent="0.2">
      <c r="F71" s="60"/>
      <c r="J71" s="61"/>
      <c r="M71" s="59"/>
      <c r="O71" s="60"/>
      <c r="Q71" s="60"/>
      <c r="S71" s="60"/>
      <c r="V71" s="40"/>
    </row>
    <row r="72" spans="6:22" x14ac:dyDescent="0.2">
      <c r="F72" s="59"/>
      <c r="J72" s="61"/>
      <c r="M72" s="59"/>
      <c r="O72" s="59"/>
      <c r="Q72" s="59"/>
      <c r="S72" s="60"/>
      <c r="V72" s="43"/>
    </row>
    <row r="73" spans="6:22" x14ac:dyDescent="0.2">
      <c r="F73" s="61"/>
      <c r="J73" s="61"/>
      <c r="M73" s="61"/>
      <c r="O73" s="59"/>
      <c r="Q73" s="59"/>
      <c r="S73" s="61"/>
      <c r="V73" s="43"/>
    </row>
    <row r="74" spans="6:22" x14ac:dyDescent="0.2">
      <c r="F74" s="59"/>
      <c r="J74" s="61"/>
      <c r="M74" s="61"/>
      <c r="O74" s="59"/>
      <c r="Q74" s="59"/>
      <c r="S74" s="59"/>
      <c r="V74" s="40"/>
    </row>
    <row r="75" spans="6:22" x14ac:dyDescent="0.2">
      <c r="F75" s="61"/>
      <c r="J75" s="59"/>
      <c r="M75" s="61"/>
      <c r="O75" s="59"/>
      <c r="Q75" s="59"/>
      <c r="S75" s="59"/>
      <c r="V75" s="43"/>
    </row>
    <row r="76" spans="6:22" x14ac:dyDescent="0.2">
      <c r="F76" s="61"/>
      <c r="J76" s="61"/>
      <c r="M76" s="59"/>
      <c r="O76" s="59"/>
      <c r="Q76" s="61"/>
      <c r="S76" s="59"/>
      <c r="V76" s="40"/>
    </row>
    <row r="77" spans="6:22" x14ac:dyDescent="0.2">
      <c r="F77" s="61"/>
      <c r="J77" s="61"/>
      <c r="M77" s="59"/>
      <c r="O77" s="60"/>
      <c r="Q77" s="60"/>
      <c r="S77" s="61"/>
      <c r="V77" s="40"/>
    </row>
    <row r="78" spans="6:22" x14ac:dyDescent="0.2">
      <c r="F78" s="61"/>
      <c r="J78" s="61"/>
      <c r="M78" s="59"/>
      <c r="O78" s="60"/>
      <c r="Q78" s="60"/>
      <c r="S78" s="61"/>
      <c r="V78" s="43"/>
    </row>
    <row r="79" spans="6:22" x14ac:dyDescent="0.2">
      <c r="F79" s="61"/>
      <c r="J79" s="61"/>
      <c r="M79" s="59"/>
      <c r="O79" s="59"/>
      <c r="Q79" s="59"/>
      <c r="S79" s="61"/>
      <c r="V79" s="40"/>
    </row>
    <row r="80" spans="6:22" x14ac:dyDescent="0.2">
      <c r="F80" s="61"/>
      <c r="J80" s="61"/>
      <c r="M80" s="60"/>
      <c r="O80" s="61"/>
      <c r="Q80" s="59"/>
      <c r="S80" s="61"/>
      <c r="V80" s="43"/>
    </row>
    <row r="81" spans="6:22" x14ac:dyDescent="0.2">
      <c r="F81" s="61"/>
      <c r="J81" s="61"/>
      <c r="M81" s="60"/>
      <c r="O81" s="59"/>
      <c r="Q81" s="61"/>
      <c r="S81" s="61"/>
      <c r="V81" s="40"/>
    </row>
    <row r="82" spans="6:22" x14ac:dyDescent="0.2">
      <c r="F82" s="61"/>
      <c r="J82" s="61"/>
      <c r="M82" s="61"/>
      <c r="O82" s="59"/>
      <c r="Q82" s="61"/>
      <c r="V82" s="40"/>
    </row>
    <row r="83" spans="6:22" x14ac:dyDescent="0.2">
      <c r="F83" s="61"/>
      <c r="J83" s="61"/>
      <c r="M83" s="61"/>
      <c r="O83" s="59"/>
      <c r="Q83" s="61"/>
      <c r="V83" s="43"/>
    </row>
    <row r="84" spans="6:22" x14ac:dyDescent="0.2">
      <c r="F84" s="60"/>
      <c r="J84" s="61"/>
      <c r="M84" s="59"/>
      <c r="O84" s="60"/>
      <c r="Q84" s="61"/>
      <c r="V84" s="43"/>
    </row>
    <row r="85" spans="6:22" x14ac:dyDescent="0.2">
      <c r="F85" s="61"/>
      <c r="J85" s="61"/>
      <c r="M85" s="61"/>
      <c r="O85" s="60"/>
      <c r="Q85" s="61"/>
      <c r="V85" s="40"/>
    </row>
    <row r="86" spans="6:22" x14ac:dyDescent="0.2">
      <c r="F86" s="61"/>
      <c r="J86" s="61"/>
      <c r="M86" s="61"/>
      <c r="O86" s="61"/>
      <c r="Q86" s="61"/>
      <c r="V86" s="43"/>
    </row>
    <row r="87" spans="6:22" x14ac:dyDescent="0.2">
      <c r="F87" s="61"/>
      <c r="J87" s="60"/>
      <c r="M87" s="61"/>
      <c r="O87" s="61"/>
      <c r="Q87" s="61"/>
      <c r="V87" s="40"/>
    </row>
    <row r="88" spans="6:22" x14ac:dyDescent="0.2">
      <c r="F88" s="61"/>
      <c r="J88" s="59"/>
      <c r="M88" s="61"/>
      <c r="O88" s="61"/>
      <c r="Q88" s="61"/>
      <c r="V88" s="43"/>
    </row>
    <row r="89" spans="6:22" x14ac:dyDescent="0.2">
      <c r="F89" s="61"/>
      <c r="J89" s="59"/>
      <c r="M89" s="61"/>
      <c r="O89" s="61"/>
      <c r="Q89" s="61"/>
      <c r="V89" s="43"/>
    </row>
    <row r="90" spans="6:22" x14ac:dyDescent="0.2">
      <c r="F90" s="61"/>
      <c r="J90" s="59"/>
      <c r="M90" s="61"/>
      <c r="O90" s="61"/>
      <c r="Q90" s="61"/>
      <c r="V90" s="40"/>
    </row>
    <row r="91" spans="6:22" x14ac:dyDescent="0.2">
      <c r="F91" s="60"/>
      <c r="J91" s="60"/>
      <c r="M91" s="59"/>
      <c r="O91" s="61"/>
      <c r="Q91" s="61"/>
      <c r="V91" s="40"/>
    </row>
    <row r="92" spans="6:22" x14ac:dyDescent="0.2">
      <c r="F92" s="60"/>
      <c r="J92" s="60"/>
      <c r="M92" s="61"/>
      <c r="O92" s="61"/>
      <c r="Q92" s="60"/>
      <c r="V92" s="43"/>
    </row>
    <row r="93" spans="6:22" x14ac:dyDescent="0.2">
      <c r="F93" s="59"/>
      <c r="J93" s="60"/>
      <c r="M93" s="61"/>
      <c r="O93" s="59"/>
      <c r="Q93" s="59"/>
      <c r="V93" s="40"/>
    </row>
    <row r="94" spans="6:22" x14ac:dyDescent="0.2">
      <c r="F94" s="59"/>
      <c r="J94" s="60"/>
      <c r="M94" s="61"/>
      <c r="O94" s="61"/>
      <c r="Q94" s="59"/>
      <c r="V94" s="43"/>
    </row>
    <row r="95" spans="6:22" x14ac:dyDescent="0.2">
      <c r="F95" s="59"/>
      <c r="J95" s="59"/>
      <c r="M95" s="60"/>
      <c r="O95" s="59"/>
      <c r="Q95" s="59"/>
      <c r="V95" s="40"/>
    </row>
    <row r="96" spans="6:22" x14ac:dyDescent="0.2">
      <c r="F96" s="60"/>
      <c r="J96" s="59"/>
      <c r="M96" s="59"/>
      <c r="O96" s="60"/>
      <c r="Q96" s="59"/>
      <c r="V96" s="43"/>
    </row>
    <row r="97" spans="6:22" x14ac:dyDescent="0.2">
      <c r="F97" s="60"/>
      <c r="J97" s="59"/>
      <c r="M97" s="59"/>
      <c r="O97" s="60"/>
      <c r="Q97" s="59"/>
      <c r="V97" s="43"/>
    </row>
    <row r="98" spans="6:22" x14ac:dyDescent="0.2">
      <c r="F98" s="60"/>
      <c r="J98" s="61"/>
      <c r="M98" s="59"/>
      <c r="O98" s="61"/>
      <c r="Q98" s="60"/>
      <c r="V98" s="40"/>
    </row>
    <row r="99" spans="6:22" x14ac:dyDescent="0.2">
      <c r="F99" s="60"/>
      <c r="J99" s="59"/>
      <c r="M99" s="60"/>
      <c r="O99" s="61"/>
      <c r="Q99" s="60"/>
      <c r="V99" s="62"/>
    </row>
    <row r="100" spans="6:22" x14ac:dyDescent="0.2">
      <c r="F100" s="61"/>
      <c r="J100" s="60"/>
      <c r="M100" s="60"/>
      <c r="O100" s="61"/>
      <c r="Q100" s="59"/>
    </row>
    <row r="101" spans="6:22" x14ac:dyDescent="0.2">
      <c r="F101" s="61"/>
      <c r="J101" s="60"/>
      <c r="M101" s="60"/>
      <c r="O101" s="59"/>
      <c r="Q101" s="59"/>
    </row>
    <row r="102" spans="6:22" x14ac:dyDescent="0.2">
      <c r="F102" s="61"/>
      <c r="J102" s="59"/>
      <c r="M102" s="60"/>
      <c r="O102" s="59"/>
      <c r="Q102" s="59"/>
    </row>
    <row r="103" spans="6:22" x14ac:dyDescent="0.2">
      <c r="F103" s="61"/>
      <c r="J103" s="59"/>
      <c r="M103" s="59"/>
      <c r="O103" s="59"/>
      <c r="Q103" s="59"/>
    </row>
    <row r="104" spans="6:22" x14ac:dyDescent="0.2">
      <c r="F104" s="61"/>
      <c r="J104" s="59"/>
      <c r="M104" s="59"/>
      <c r="O104" s="59"/>
      <c r="Q104" s="59"/>
    </row>
    <row r="105" spans="6:22" x14ac:dyDescent="0.2">
      <c r="F105" s="61"/>
      <c r="J105" s="60"/>
      <c r="M105" s="61"/>
      <c r="O105" s="60"/>
      <c r="Q105" s="60"/>
    </row>
    <row r="106" spans="6:22" x14ac:dyDescent="0.2">
      <c r="F106" s="61"/>
      <c r="J106" s="60"/>
      <c r="M106" s="61"/>
      <c r="O106" s="60"/>
      <c r="Q106" s="60"/>
    </row>
    <row r="107" spans="6:22" x14ac:dyDescent="0.2">
      <c r="F107" s="61"/>
      <c r="J107" s="59"/>
      <c r="M107" s="59"/>
      <c r="O107" s="59"/>
      <c r="Q107" s="59"/>
    </row>
    <row r="108" spans="6:22" x14ac:dyDescent="0.2">
      <c r="F108" s="61"/>
      <c r="J108" s="59"/>
      <c r="M108" s="60"/>
      <c r="O108" s="59"/>
      <c r="Q108" s="59"/>
    </row>
    <row r="109" spans="6:22" x14ac:dyDescent="0.2">
      <c r="F109" s="59"/>
      <c r="J109" s="60"/>
      <c r="M109" s="60"/>
      <c r="O109" s="61"/>
      <c r="Q109" s="61"/>
    </row>
    <row r="110" spans="6:22" x14ac:dyDescent="0.2">
      <c r="F110" s="61"/>
      <c r="J110" s="60"/>
      <c r="M110" s="59"/>
      <c r="O110" s="59"/>
      <c r="Q110" s="61"/>
    </row>
    <row r="111" spans="6:22" x14ac:dyDescent="0.2">
      <c r="F111" s="61"/>
      <c r="J111" s="60"/>
      <c r="M111" s="59"/>
      <c r="O111" s="59"/>
      <c r="Q111" s="59"/>
    </row>
    <row r="112" spans="6:22" x14ac:dyDescent="0.2">
      <c r="F112" s="61"/>
      <c r="J112" s="60"/>
      <c r="M112" s="59"/>
      <c r="O112" s="60"/>
      <c r="Q112" s="60"/>
    </row>
    <row r="113" spans="6:17" x14ac:dyDescent="0.2">
      <c r="F113" s="61"/>
      <c r="J113" s="60"/>
      <c r="M113" s="59"/>
      <c r="O113" s="60"/>
      <c r="Q113" s="60"/>
    </row>
    <row r="114" spans="6:17" x14ac:dyDescent="0.2">
      <c r="F114" s="61"/>
      <c r="J114" s="59"/>
      <c r="M114" s="59"/>
      <c r="O114" s="59"/>
      <c r="Q114" s="59"/>
    </row>
    <row r="115" spans="6:17" x14ac:dyDescent="0.2">
      <c r="F115" s="61"/>
      <c r="J115" s="61"/>
      <c r="M115" s="60"/>
      <c r="O115" s="59"/>
      <c r="Q115" s="59"/>
    </row>
    <row r="116" spans="6:17" x14ac:dyDescent="0.2">
      <c r="F116" s="61"/>
      <c r="J116" s="60"/>
      <c r="M116" s="61"/>
      <c r="O116" s="59"/>
    </row>
    <row r="117" spans="6:17" x14ac:dyDescent="0.2">
      <c r="F117" s="61"/>
      <c r="J117" s="60"/>
      <c r="M117" s="61"/>
      <c r="O117" s="59"/>
    </row>
    <row r="118" spans="6:17" x14ac:dyDescent="0.2">
      <c r="F118" s="61"/>
      <c r="J118" s="59"/>
      <c r="M118" s="61"/>
      <c r="O118" s="59"/>
    </row>
    <row r="119" spans="6:17" x14ac:dyDescent="0.2">
      <c r="F119" s="61"/>
      <c r="J119" s="60"/>
      <c r="M119" s="61"/>
      <c r="O119" s="60"/>
    </row>
    <row r="120" spans="6:17" x14ac:dyDescent="0.2">
      <c r="F120" s="61"/>
      <c r="J120" s="60"/>
      <c r="M120" s="61"/>
      <c r="O120" s="61"/>
    </row>
    <row r="121" spans="6:17" x14ac:dyDescent="0.2">
      <c r="F121" s="61"/>
      <c r="J121" s="60"/>
      <c r="M121" s="61"/>
      <c r="O121" s="61"/>
    </row>
    <row r="122" spans="6:17" x14ac:dyDescent="0.2">
      <c r="F122" s="61"/>
      <c r="J122" s="60"/>
      <c r="M122" s="61"/>
      <c r="O122" s="61"/>
    </row>
    <row r="123" spans="6:17" x14ac:dyDescent="0.2">
      <c r="J123" s="60"/>
      <c r="M123" s="60"/>
    </row>
    <row r="124" spans="6:17" x14ac:dyDescent="0.2">
      <c r="J124" s="60"/>
      <c r="M124" s="59"/>
    </row>
    <row r="125" spans="6:17" x14ac:dyDescent="0.2">
      <c r="J125" s="59"/>
      <c r="M125" s="61"/>
    </row>
  </sheetData>
  <mergeCells count="20">
    <mergeCell ref="A12:B12"/>
    <mergeCell ref="A8:B8"/>
    <mergeCell ref="A9:B9"/>
    <mergeCell ref="A10:B10"/>
    <mergeCell ref="A11:B11"/>
    <mergeCell ref="A1:S1"/>
    <mergeCell ref="A2:S2"/>
    <mergeCell ref="A3:S3"/>
    <mergeCell ref="B5:S5"/>
    <mergeCell ref="S6:S7"/>
    <mergeCell ref="M6:M7"/>
    <mergeCell ref="A7:B7"/>
    <mergeCell ref="A13:B13"/>
    <mergeCell ref="A14:B14"/>
    <mergeCell ref="A15:B15"/>
    <mergeCell ref="A16:B16"/>
    <mergeCell ref="A20:B20"/>
    <mergeCell ref="A17:B17"/>
    <mergeCell ref="A18:B18"/>
    <mergeCell ref="A19:B19"/>
  </mergeCells>
  <hyperlinks>
    <hyperlink ref="F11" r:id="rId1" display="https://admin.aminfarda.ir/Admin/Oragh/FundOraghTransaction.aspx?oid=2300&amp;basketId=1" xr:uid="{EF61DA76-18F3-4377-BD13-DB67348B924E}"/>
  </hyperlinks>
  <pageMargins left="0.39" right="0.39" top="0.39" bottom="0.39" header="0" footer="0"/>
  <pageSetup scale="66" fitToHeight="0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09A4-170E-446A-B1BC-F3D5527A4053}">
  <sheetPr>
    <pageSetUpPr fitToPage="1"/>
  </sheetPr>
  <dimension ref="A1:J22"/>
  <sheetViews>
    <sheetView rightToLeft="1" view="pageBreakPreview" zoomScaleNormal="100" zoomScaleSheetLayoutView="100" workbookViewId="0">
      <selection activeCell="D22" sqref="D22:H22"/>
    </sheetView>
  </sheetViews>
  <sheetFormatPr defaultRowHeight="12.75" x14ac:dyDescent="0.2"/>
  <cols>
    <col min="1" max="1" width="5.140625" style="25" customWidth="1"/>
    <col min="2" max="2" width="40.28515625" style="25" customWidth="1"/>
    <col min="3" max="3" width="1.28515625" style="25" customWidth="1"/>
    <col min="4" max="4" width="19.42578125" style="25" customWidth="1"/>
    <col min="5" max="5" width="1.28515625" style="25" customWidth="1"/>
    <col min="6" max="6" width="20.7109375" style="25" hidden="1" customWidth="1"/>
    <col min="7" max="7" width="1.28515625" style="25" hidden="1" customWidth="1"/>
    <col min="8" max="8" width="19.42578125" style="25" customWidth="1"/>
    <col min="9" max="9" width="1.28515625" style="25" hidden="1" customWidth="1"/>
    <col min="10" max="10" width="19.42578125" style="25" hidden="1" customWidth="1"/>
    <col min="11" max="11" width="0.28515625" style="25" customWidth="1"/>
    <col min="12" max="16384" width="9.140625" style="25"/>
  </cols>
  <sheetData>
    <row r="1" spans="1:10" ht="29.1" customHeight="1" x14ac:dyDescent="0.2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21.75" customHeight="1" x14ac:dyDescent="0.2">
      <c r="A2" s="125" t="s">
        <v>205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ht="21.75" customHeight="1" x14ac:dyDescent="0.2">
      <c r="A3" s="125" t="s">
        <v>2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0" ht="14.45" customHeight="1" x14ac:dyDescent="0.2"/>
    <row r="5" spans="1:10" ht="14.45" customHeight="1" x14ac:dyDescent="0.2">
      <c r="A5" s="27" t="s">
        <v>264</v>
      </c>
      <c r="B5" s="126" t="s">
        <v>265</v>
      </c>
      <c r="C5" s="126"/>
      <c r="D5" s="126"/>
      <c r="E5" s="126"/>
      <c r="F5" s="126"/>
      <c r="G5" s="126"/>
      <c r="H5" s="126"/>
      <c r="I5" s="126"/>
      <c r="J5" s="126"/>
    </row>
    <row r="6" spans="1:10" ht="14.45" customHeight="1" x14ac:dyDescent="0.2">
      <c r="D6" s="124" t="s">
        <v>224</v>
      </c>
      <c r="E6" s="124"/>
      <c r="F6" s="124"/>
      <c r="H6" s="124" t="s">
        <v>225</v>
      </c>
      <c r="I6" s="124"/>
      <c r="J6" s="124"/>
    </row>
    <row r="7" spans="1:10" ht="36.4" customHeight="1" x14ac:dyDescent="0.2">
      <c r="A7" s="124" t="s">
        <v>266</v>
      </c>
      <c r="B7" s="124"/>
      <c r="D7" s="63" t="s">
        <v>267</v>
      </c>
      <c r="E7" s="64"/>
      <c r="F7" s="63" t="s">
        <v>268</v>
      </c>
      <c r="H7" s="63" t="s">
        <v>267</v>
      </c>
      <c r="I7" s="64"/>
      <c r="J7" s="63" t="s">
        <v>268</v>
      </c>
    </row>
    <row r="8" spans="1:10" ht="21.75" customHeight="1" x14ac:dyDescent="0.2">
      <c r="A8" s="122" t="s">
        <v>313</v>
      </c>
      <c r="B8" s="122"/>
      <c r="D8" s="84">
        <v>15363</v>
      </c>
      <c r="E8" s="20"/>
      <c r="F8" s="84"/>
      <c r="G8" s="20"/>
      <c r="H8" s="84">
        <v>27677876707</v>
      </c>
      <c r="I8" s="26"/>
      <c r="J8" s="31"/>
    </row>
    <row r="9" spans="1:10" ht="21.75" customHeight="1" x14ac:dyDescent="0.2">
      <c r="A9" s="123" t="s">
        <v>314</v>
      </c>
      <c r="B9" s="123"/>
      <c r="D9" s="85">
        <v>65095746617</v>
      </c>
      <c r="E9" s="20"/>
      <c r="F9" s="85"/>
      <c r="G9" s="20"/>
      <c r="H9" s="85">
        <v>428617325616</v>
      </c>
      <c r="I9" s="26"/>
      <c r="J9" s="33"/>
    </row>
    <row r="10" spans="1:10" ht="21.75" customHeight="1" x14ac:dyDescent="0.2">
      <c r="A10" s="123" t="s">
        <v>315</v>
      </c>
      <c r="B10" s="123"/>
      <c r="D10" s="85">
        <v>75518257191</v>
      </c>
      <c r="E10" s="20"/>
      <c r="F10" s="85"/>
      <c r="G10" s="20"/>
      <c r="H10" s="85">
        <v>207424530062</v>
      </c>
      <c r="I10" s="26"/>
      <c r="J10" s="33"/>
    </row>
    <row r="11" spans="1:10" ht="21.75" customHeight="1" x14ac:dyDescent="0.2">
      <c r="A11" s="123" t="s">
        <v>316</v>
      </c>
      <c r="B11" s="123"/>
      <c r="D11" s="85">
        <v>246845630766</v>
      </c>
      <c r="E11" s="20"/>
      <c r="F11" s="85"/>
      <c r="G11" s="20"/>
      <c r="H11" s="85">
        <v>873798188975</v>
      </c>
      <c r="I11" s="26"/>
      <c r="J11" s="33"/>
    </row>
    <row r="12" spans="1:10" ht="21.75" customHeight="1" x14ac:dyDescent="0.2">
      <c r="A12" s="123" t="s">
        <v>317</v>
      </c>
      <c r="B12" s="123"/>
      <c r="D12" s="85">
        <v>774149</v>
      </c>
      <c r="E12" s="20"/>
      <c r="F12" s="85"/>
      <c r="G12" s="20"/>
      <c r="H12" s="85">
        <v>40620373359</v>
      </c>
      <c r="I12" s="26"/>
      <c r="J12" s="33"/>
    </row>
    <row r="13" spans="1:10" ht="21.75" customHeight="1" x14ac:dyDescent="0.2">
      <c r="A13" s="123" t="s">
        <v>307</v>
      </c>
      <c r="B13" s="123"/>
      <c r="D13" s="85">
        <v>1937699</v>
      </c>
      <c r="E13" s="20"/>
      <c r="F13" s="85"/>
      <c r="G13" s="20"/>
      <c r="H13" s="85">
        <v>8083230</v>
      </c>
      <c r="I13" s="26"/>
      <c r="J13" s="33"/>
    </row>
    <row r="14" spans="1:10" ht="21.75" customHeight="1" x14ac:dyDescent="0.2">
      <c r="A14" s="123" t="s">
        <v>308</v>
      </c>
      <c r="B14" s="123"/>
      <c r="D14" s="85">
        <v>2439</v>
      </c>
      <c r="E14" s="20"/>
      <c r="F14" s="85"/>
      <c r="G14" s="20"/>
      <c r="H14" s="85">
        <v>14584</v>
      </c>
      <c r="I14" s="26"/>
      <c r="J14" s="33"/>
    </row>
    <row r="15" spans="1:10" ht="21.75" customHeight="1" x14ac:dyDescent="0.2">
      <c r="A15" s="123" t="s">
        <v>309</v>
      </c>
      <c r="B15" s="123"/>
      <c r="D15" s="85">
        <v>1456195</v>
      </c>
      <c r="E15" s="20"/>
      <c r="F15" s="85"/>
      <c r="G15" s="20"/>
      <c r="H15" s="85">
        <v>1568084</v>
      </c>
      <c r="I15" s="26"/>
      <c r="J15" s="33"/>
    </row>
    <row r="16" spans="1:10" ht="21.75" customHeight="1" x14ac:dyDescent="0.2">
      <c r="A16" s="123" t="s">
        <v>311</v>
      </c>
      <c r="B16" s="123"/>
      <c r="D16" s="85">
        <v>8733553924</v>
      </c>
      <c r="E16" s="20"/>
      <c r="F16" s="85"/>
      <c r="G16" s="20"/>
      <c r="H16" s="85">
        <v>23213810568</v>
      </c>
      <c r="I16" s="26"/>
      <c r="J16" s="33"/>
    </row>
    <row r="17" spans="1:10" ht="21.75" customHeight="1" x14ac:dyDescent="0.2">
      <c r="A17" s="123" t="s">
        <v>343</v>
      </c>
      <c r="B17" s="123"/>
      <c r="D17" s="85">
        <v>30295505482</v>
      </c>
      <c r="E17" s="20"/>
      <c r="F17" s="85"/>
      <c r="G17" s="20"/>
      <c r="H17" s="85">
        <v>30453861646</v>
      </c>
      <c r="I17" s="26"/>
      <c r="J17" s="33"/>
    </row>
    <row r="18" spans="1:10" ht="21.75" customHeight="1" thickBot="1" x14ac:dyDescent="0.25">
      <c r="A18" s="121" t="s">
        <v>77</v>
      </c>
      <c r="B18" s="121"/>
      <c r="D18" s="86">
        <f>SUM(D8:D17)</f>
        <v>426492879825</v>
      </c>
      <c r="E18" s="20"/>
      <c r="F18" s="86"/>
      <c r="G18" s="20"/>
      <c r="H18" s="86">
        <f>SUM(H8:H17)</f>
        <v>1631815632831</v>
      </c>
      <c r="I18" s="26"/>
      <c r="J18" s="35"/>
    </row>
    <row r="19" spans="1:10" ht="13.5" thickTop="1" x14ac:dyDescent="0.2">
      <c r="D19" s="65"/>
      <c r="H19" s="37"/>
    </row>
    <row r="21" spans="1:10" x14ac:dyDescent="0.2">
      <c r="D21" s="26"/>
      <c r="E21" s="26"/>
      <c r="F21" s="26"/>
      <c r="G21" s="26"/>
      <c r="H21" s="26"/>
    </row>
    <row r="22" spans="1:10" x14ac:dyDescent="0.2">
      <c r="D22" s="26">
        <f>'سود سپرده بانکی (2)'!G18-D18</f>
        <v>0</v>
      </c>
      <c r="E22" s="26"/>
      <c r="F22" s="26"/>
      <c r="G22" s="26"/>
      <c r="H22" s="26">
        <f>'سود سپرده بانکی (2)'!M18-'درآمد سپرده بانکی (2)'!H18</f>
        <v>0</v>
      </c>
    </row>
  </sheetData>
  <mergeCells count="18">
    <mergeCell ref="A1:J1"/>
    <mergeCell ref="A2:J2"/>
    <mergeCell ref="A3:J3"/>
    <mergeCell ref="B5:J5"/>
    <mergeCell ref="D6:F6"/>
    <mergeCell ref="H6:J6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8"/>
  <sheetViews>
    <sheetView rightToLeft="1" view="pageBreakPreview" zoomScale="120" zoomScaleNormal="100" zoomScaleSheetLayoutView="120" workbookViewId="0">
      <selection activeCell="F17" sqref="F17:F1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07" t="s">
        <v>0</v>
      </c>
      <c r="B1" s="107"/>
      <c r="C1" s="107"/>
      <c r="D1" s="107"/>
      <c r="E1" s="107"/>
      <c r="F1" s="107"/>
    </row>
    <row r="2" spans="1:6" ht="21.75" customHeight="1" x14ac:dyDescent="0.2">
      <c r="A2" s="107" t="s">
        <v>205</v>
      </c>
      <c r="B2" s="107"/>
      <c r="C2" s="107"/>
      <c r="D2" s="107"/>
      <c r="E2" s="107"/>
      <c r="F2" s="107"/>
    </row>
    <row r="3" spans="1:6" ht="21.75" customHeight="1" x14ac:dyDescent="0.2">
      <c r="A3" s="107" t="s">
        <v>2</v>
      </c>
      <c r="B3" s="107"/>
      <c r="C3" s="107"/>
      <c r="D3" s="107"/>
      <c r="E3" s="107"/>
      <c r="F3" s="107"/>
    </row>
    <row r="4" spans="1:6" ht="14.45" customHeight="1" x14ac:dyDescent="0.2"/>
    <row r="5" spans="1:6" ht="29.1" customHeight="1" x14ac:dyDescent="0.2">
      <c r="A5" s="1" t="s">
        <v>269</v>
      </c>
      <c r="B5" s="108" t="s">
        <v>220</v>
      </c>
      <c r="C5" s="108"/>
      <c r="D5" s="108"/>
      <c r="E5" s="108"/>
      <c r="F5" s="108"/>
    </row>
    <row r="6" spans="1:6" ht="14.45" customHeight="1" x14ac:dyDescent="0.2">
      <c r="D6" s="2" t="s">
        <v>224</v>
      </c>
      <c r="F6" s="2" t="s">
        <v>9</v>
      </c>
    </row>
    <row r="7" spans="1:6" ht="14.45" customHeight="1" x14ac:dyDescent="0.2">
      <c r="A7" s="109" t="s">
        <v>220</v>
      </c>
      <c r="B7" s="109"/>
      <c r="D7" s="4" t="s">
        <v>202</v>
      </c>
      <c r="F7" s="4" t="s">
        <v>202</v>
      </c>
    </row>
    <row r="8" spans="1:6" ht="21.75" customHeight="1" x14ac:dyDescent="0.2">
      <c r="A8" s="111" t="s">
        <v>220</v>
      </c>
      <c r="B8" s="111"/>
      <c r="D8" s="80">
        <v>0</v>
      </c>
      <c r="E8" s="20"/>
      <c r="F8" s="80">
        <v>4016691854</v>
      </c>
    </row>
    <row r="9" spans="1:6" ht="21.75" customHeight="1" x14ac:dyDescent="0.2">
      <c r="A9" s="113" t="s">
        <v>270</v>
      </c>
      <c r="B9" s="113"/>
      <c r="D9" s="81">
        <v>0</v>
      </c>
      <c r="E9" s="20"/>
      <c r="F9" s="81">
        <v>892046226</v>
      </c>
    </row>
    <row r="10" spans="1:6" ht="21.75" customHeight="1" x14ac:dyDescent="0.2">
      <c r="A10" s="116" t="s">
        <v>271</v>
      </c>
      <c r="B10" s="116"/>
      <c r="D10" s="82">
        <v>2065328336</v>
      </c>
      <c r="E10" s="20"/>
      <c r="F10" s="82">
        <v>2617810209</v>
      </c>
    </row>
    <row r="11" spans="1:6" ht="21.75" customHeight="1" x14ac:dyDescent="0.2">
      <c r="A11" s="115" t="s">
        <v>77</v>
      </c>
      <c r="B11" s="115"/>
      <c r="D11" s="83">
        <v>2065328336</v>
      </c>
      <c r="E11" s="20"/>
      <c r="F11" s="83">
        <v>7526548289</v>
      </c>
    </row>
    <row r="14" spans="1:6" x14ac:dyDescent="0.2">
      <c r="D14" s="20"/>
      <c r="F14" s="20">
        <v>4016691854</v>
      </c>
    </row>
    <row r="15" spans="1:6" x14ac:dyDescent="0.2">
      <c r="D15" s="20"/>
      <c r="F15" s="20">
        <v>892046226</v>
      </c>
    </row>
    <row r="16" spans="1:6" x14ac:dyDescent="0.2">
      <c r="D16" s="20">
        <v>2065328336</v>
      </c>
      <c r="F16" s="20">
        <v>2617810209</v>
      </c>
    </row>
    <row r="17" spans="4:6" x14ac:dyDescent="0.2">
      <c r="D17" s="21">
        <f>SUM(D14:D16)</f>
        <v>2065328336</v>
      </c>
      <c r="F17" s="21">
        <f>SUM(F14:F16)</f>
        <v>7526548289</v>
      </c>
    </row>
    <row r="18" spans="4:6" x14ac:dyDescent="0.2">
      <c r="D18" s="21">
        <f>D17-D11</f>
        <v>0</v>
      </c>
      <c r="F18" s="21">
        <f>F17-F11</f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2"/>
  <sheetViews>
    <sheetView rightToLeft="1" view="pageBreakPreview" topLeftCell="A9" zoomScale="90" zoomScaleNormal="100" zoomScaleSheetLayoutView="90" workbookViewId="0">
      <selection activeCell="Q32" sqref="Q32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6.85546875" customWidth="1"/>
    <col min="4" max="4" width="1.28515625" customWidth="1"/>
    <col min="5" max="5" width="28.28515625" bestFit="1" customWidth="1"/>
    <col min="6" max="6" width="1.28515625" customWidth="1"/>
    <col min="7" max="7" width="19" bestFit="1" customWidth="1"/>
    <col min="8" max="8" width="1.28515625" customWidth="1"/>
    <col min="9" max="9" width="19.28515625" bestFit="1" customWidth="1"/>
    <col min="10" max="10" width="1.28515625" customWidth="1"/>
    <col min="11" max="11" width="16.42578125" bestFit="1" customWidth="1"/>
    <col min="12" max="12" width="1.28515625" customWidth="1"/>
    <col min="13" max="13" width="20.140625" bestFit="1" customWidth="1"/>
    <col min="14" max="14" width="1.28515625" customWidth="1"/>
    <col min="15" max="15" width="19.28515625" bestFit="1" customWidth="1"/>
    <col min="16" max="16" width="1.28515625" customWidth="1"/>
    <col min="17" max="17" width="18" bestFit="1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19" ht="21.75" customHeight="1" x14ac:dyDescent="0.2">
      <c r="A2" s="107" t="s">
        <v>205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</row>
    <row r="4" spans="1:19" ht="14.45" customHeight="1" x14ac:dyDescent="0.2"/>
    <row r="5" spans="1:19" ht="14.45" customHeight="1" x14ac:dyDescent="0.2">
      <c r="A5" s="108" t="s">
        <v>227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</row>
    <row r="6" spans="1:19" ht="14.45" customHeight="1" x14ac:dyDescent="0.2">
      <c r="A6" s="109" t="s">
        <v>79</v>
      </c>
      <c r="C6" s="109" t="s">
        <v>272</v>
      </c>
      <c r="D6" s="109"/>
      <c r="E6" s="109"/>
      <c r="F6" s="109"/>
      <c r="G6" s="109"/>
      <c r="I6" s="109" t="s">
        <v>224</v>
      </c>
      <c r="J6" s="109"/>
      <c r="K6" s="109"/>
      <c r="L6" s="109"/>
      <c r="M6" s="109"/>
      <c r="O6" s="109" t="s">
        <v>225</v>
      </c>
      <c r="P6" s="109"/>
      <c r="Q6" s="109"/>
      <c r="R6" s="109"/>
      <c r="S6" s="109"/>
    </row>
    <row r="7" spans="1:19" ht="29.1" customHeight="1" x14ac:dyDescent="0.2">
      <c r="A7" s="109"/>
      <c r="C7" s="19" t="s">
        <v>273</v>
      </c>
      <c r="D7" s="3"/>
      <c r="E7" s="19" t="s">
        <v>274</v>
      </c>
      <c r="F7" s="3"/>
      <c r="G7" s="19" t="s">
        <v>275</v>
      </c>
      <c r="I7" s="19" t="s">
        <v>276</v>
      </c>
      <c r="J7" s="3"/>
      <c r="K7" s="19" t="s">
        <v>277</v>
      </c>
      <c r="L7" s="3"/>
      <c r="M7" s="19" t="s">
        <v>278</v>
      </c>
      <c r="O7" s="19" t="s">
        <v>276</v>
      </c>
      <c r="P7" s="3"/>
      <c r="Q7" s="19" t="s">
        <v>277</v>
      </c>
      <c r="R7" s="3"/>
      <c r="S7" s="19" t="s">
        <v>278</v>
      </c>
    </row>
    <row r="8" spans="1:19" ht="21.75" customHeight="1" x14ac:dyDescent="0.2">
      <c r="A8" s="5" t="s">
        <v>43</v>
      </c>
      <c r="C8" s="5" t="s">
        <v>279</v>
      </c>
      <c r="E8" s="80">
        <v>3200000</v>
      </c>
      <c r="F8" s="20"/>
      <c r="G8" s="80">
        <v>1840</v>
      </c>
      <c r="H8" s="20"/>
      <c r="I8" s="80">
        <v>0</v>
      </c>
      <c r="J8" s="20"/>
      <c r="K8" s="80">
        <v>0</v>
      </c>
      <c r="L8" s="20"/>
      <c r="M8" s="80">
        <v>0</v>
      </c>
      <c r="N8" s="20"/>
      <c r="O8" s="80">
        <v>5888000000</v>
      </c>
      <c r="P8" s="20"/>
      <c r="Q8" s="80">
        <v>0</v>
      </c>
      <c r="R8" s="20"/>
      <c r="S8" s="80">
        <v>5888000000</v>
      </c>
    </row>
    <row r="9" spans="1:19" ht="21.75" customHeight="1" x14ac:dyDescent="0.2">
      <c r="A9" s="8" t="s">
        <v>66</v>
      </c>
      <c r="C9" s="8" t="s">
        <v>7</v>
      </c>
      <c r="E9" s="81">
        <v>30228396</v>
      </c>
      <c r="F9" s="20"/>
      <c r="G9" s="81">
        <v>450</v>
      </c>
      <c r="H9" s="20"/>
      <c r="I9" s="81">
        <v>13602778200</v>
      </c>
      <c r="J9" s="20"/>
      <c r="K9" s="81">
        <v>229003000</v>
      </c>
      <c r="L9" s="20"/>
      <c r="M9" s="81">
        <v>13373775200</v>
      </c>
      <c r="N9" s="20"/>
      <c r="O9" s="81">
        <v>13602778200</v>
      </c>
      <c r="P9" s="20"/>
      <c r="Q9" s="81">
        <v>229003000</v>
      </c>
      <c r="R9" s="20"/>
      <c r="S9" s="81">
        <v>13373775200</v>
      </c>
    </row>
    <row r="10" spans="1:19" ht="21.75" customHeight="1" x14ac:dyDescent="0.2">
      <c r="A10" s="8" t="s">
        <v>34</v>
      </c>
      <c r="C10" s="8" t="s">
        <v>280</v>
      </c>
      <c r="E10" s="81">
        <v>6741479</v>
      </c>
      <c r="F10" s="20"/>
      <c r="G10" s="81">
        <v>120</v>
      </c>
      <c r="H10" s="20"/>
      <c r="I10" s="81">
        <v>0</v>
      </c>
      <c r="J10" s="20"/>
      <c r="K10" s="81">
        <v>0</v>
      </c>
      <c r="L10" s="20"/>
      <c r="M10" s="81">
        <v>0</v>
      </c>
      <c r="N10" s="20"/>
      <c r="O10" s="81">
        <v>808977480</v>
      </c>
      <c r="P10" s="20"/>
      <c r="Q10" s="81">
        <v>32444199</v>
      </c>
      <c r="R10" s="20"/>
      <c r="S10" s="81">
        <v>776533281</v>
      </c>
    </row>
    <row r="11" spans="1:19" ht="21.75" customHeight="1" x14ac:dyDescent="0.2">
      <c r="A11" s="8" t="s">
        <v>31</v>
      </c>
      <c r="C11" s="8" t="s">
        <v>281</v>
      </c>
      <c r="E11" s="81">
        <v>1000000</v>
      </c>
      <c r="F11" s="20"/>
      <c r="G11" s="81">
        <v>6928</v>
      </c>
      <c r="H11" s="20"/>
      <c r="I11" s="81">
        <v>0</v>
      </c>
      <c r="J11" s="20"/>
      <c r="K11" s="81">
        <v>0</v>
      </c>
      <c r="L11" s="20"/>
      <c r="M11" s="81">
        <v>0</v>
      </c>
      <c r="N11" s="20"/>
      <c r="O11" s="81">
        <v>6928000000</v>
      </c>
      <c r="P11" s="20"/>
      <c r="Q11" s="81">
        <v>198206254</v>
      </c>
      <c r="R11" s="20"/>
      <c r="S11" s="81">
        <v>6729793746</v>
      </c>
    </row>
    <row r="12" spans="1:19" ht="21.75" customHeight="1" x14ac:dyDescent="0.2">
      <c r="A12" s="8" t="s">
        <v>23</v>
      </c>
      <c r="C12" s="8" t="s">
        <v>279</v>
      </c>
      <c r="E12" s="81">
        <v>5060069</v>
      </c>
      <c r="F12" s="20"/>
      <c r="G12" s="81">
        <v>740</v>
      </c>
      <c r="H12" s="20"/>
      <c r="I12" s="81">
        <v>0</v>
      </c>
      <c r="J12" s="20"/>
      <c r="K12" s="81">
        <v>0</v>
      </c>
      <c r="L12" s="20"/>
      <c r="M12" s="81">
        <v>0</v>
      </c>
      <c r="N12" s="20"/>
      <c r="O12" s="81">
        <v>3744451060</v>
      </c>
      <c r="P12" s="20"/>
      <c r="Q12" s="81">
        <v>40590255</v>
      </c>
      <c r="R12" s="20"/>
      <c r="S12" s="81">
        <v>3703860805</v>
      </c>
    </row>
    <row r="13" spans="1:19" ht="21.75" customHeight="1" x14ac:dyDescent="0.2">
      <c r="A13" s="8" t="s">
        <v>238</v>
      </c>
      <c r="C13" s="8" t="s">
        <v>282</v>
      </c>
      <c r="E13" s="81">
        <v>7912015</v>
      </c>
      <c r="F13" s="20"/>
      <c r="G13" s="81">
        <v>190</v>
      </c>
      <c r="H13" s="20"/>
      <c r="I13" s="81">
        <v>0</v>
      </c>
      <c r="J13" s="20"/>
      <c r="K13" s="81">
        <v>0</v>
      </c>
      <c r="L13" s="20"/>
      <c r="M13" s="81">
        <v>0</v>
      </c>
      <c r="N13" s="20"/>
      <c r="O13" s="81">
        <v>1503282850</v>
      </c>
      <c r="P13" s="20"/>
      <c r="Q13" s="81">
        <v>30267440</v>
      </c>
      <c r="R13" s="20"/>
      <c r="S13" s="81">
        <v>1473015410</v>
      </c>
    </row>
    <row r="14" spans="1:19" ht="21.75" customHeight="1" x14ac:dyDescent="0.2">
      <c r="A14" s="8" t="s">
        <v>62</v>
      </c>
      <c r="C14" s="8" t="s">
        <v>283</v>
      </c>
      <c r="E14" s="81">
        <v>12737739</v>
      </c>
      <c r="F14" s="20"/>
      <c r="G14" s="81">
        <v>82</v>
      </c>
      <c r="H14" s="20"/>
      <c r="I14" s="81">
        <v>1044494598</v>
      </c>
      <c r="J14" s="20"/>
      <c r="K14" s="81">
        <v>67581009</v>
      </c>
      <c r="L14" s="20"/>
      <c r="M14" s="81">
        <v>976913589</v>
      </c>
      <c r="N14" s="20"/>
      <c r="O14" s="81">
        <v>1044494598</v>
      </c>
      <c r="P14" s="20"/>
      <c r="Q14" s="81">
        <v>67581009</v>
      </c>
      <c r="R14" s="20"/>
      <c r="S14" s="81">
        <v>976913589</v>
      </c>
    </row>
    <row r="15" spans="1:19" ht="21.75" customHeight="1" x14ac:dyDescent="0.2">
      <c r="A15" s="8" t="s">
        <v>29</v>
      </c>
      <c r="C15" s="8" t="s">
        <v>284</v>
      </c>
      <c r="E15" s="81">
        <v>621899</v>
      </c>
      <c r="F15" s="20"/>
      <c r="G15" s="81">
        <v>1100</v>
      </c>
      <c r="H15" s="20"/>
      <c r="I15" s="81">
        <v>0</v>
      </c>
      <c r="J15" s="20"/>
      <c r="K15" s="81">
        <v>0</v>
      </c>
      <c r="L15" s="20"/>
      <c r="M15" s="81">
        <v>0</v>
      </c>
      <c r="N15" s="20"/>
      <c r="O15" s="81">
        <v>684088900</v>
      </c>
      <c r="P15" s="20"/>
      <c r="Q15" s="81">
        <v>0</v>
      </c>
      <c r="R15" s="20"/>
      <c r="S15" s="81">
        <v>684088900</v>
      </c>
    </row>
    <row r="16" spans="1:19" ht="21.75" customHeight="1" x14ac:dyDescent="0.2">
      <c r="A16" s="8" t="s">
        <v>20</v>
      </c>
      <c r="C16" s="8" t="s">
        <v>7</v>
      </c>
      <c r="E16" s="81">
        <v>151044394</v>
      </c>
      <c r="F16" s="20"/>
      <c r="G16" s="81">
        <v>46</v>
      </c>
      <c r="H16" s="20"/>
      <c r="I16" s="81">
        <v>6948042124</v>
      </c>
      <c r="J16" s="20"/>
      <c r="K16" s="81">
        <v>0</v>
      </c>
      <c r="L16" s="20"/>
      <c r="M16" s="81">
        <v>6948042124</v>
      </c>
      <c r="N16" s="20"/>
      <c r="O16" s="81">
        <v>6948042124</v>
      </c>
      <c r="P16" s="20"/>
      <c r="Q16" s="81">
        <v>0</v>
      </c>
      <c r="R16" s="20"/>
      <c r="S16" s="81">
        <v>6948042124</v>
      </c>
    </row>
    <row r="17" spans="1:19" ht="21.75" customHeight="1" x14ac:dyDescent="0.2">
      <c r="A17" s="8" t="s">
        <v>22</v>
      </c>
      <c r="C17" s="8" t="s">
        <v>7</v>
      </c>
      <c r="E17" s="81">
        <v>21712602</v>
      </c>
      <c r="F17" s="20"/>
      <c r="G17" s="81">
        <v>120</v>
      </c>
      <c r="H17" s="20"/>
      <c r="I17" s="81">
        <v>0</v>
      </c>
      <c r="J17" s="20"/>
      <c r="K17" s="81">
        <v>0</v>
      </c>
      <c r="L17" s="20"/>
      <c r="M17" s="81">
        <v>0</v>
      </c>
      <c r="N17" s="20"/>
      <c r="O17" s="81">
        <v>2605512240</v>
      </c>
      <c r="P17" s="20"/>
      <c r="Q17" s="81">
        <v>0</v>
      </c>
      <c r="R17" s="20"/>
      <c r="S17" s="81">
        <v>2605512240</v>
      </c>
    </row>
    <row r="18" spans="1:19" ht="21.75" customHeight="1" x14ac:dyDescent="0.2">
      <c r="A18" s="8" t="s">
        <v>24</v>
      </c>
      <c r="C18" s="8" t="s">
        <v>285</v>
      </c>
      <c r="E18" s="81">
        <v>8120000</v>
      </c>
      <c r="F18" s="20"/>
      <c r="G18" s="81">
        <v>1189</v>
      </c>
      <c r="H18" s="20"/>
      <c r="I18" s="81">
        <v>9654680000</v>
      </c>
      <c r="J18" s="20"/>
      <c r="K18" s="81">
        <v>554723383</v>
      </c>
      <c r="L18" s="20"/>
      <c r="M18" s="81">
        <v>9099956617</v>
      </c>
      <c r="N18" s="20"/>
      <c r="O18" s="81">
        <v>9654680000</v>
      </c>
      <c r="P18" s="20"/>
      <c r="Q18" s="81">
        <v>554723383</v>
      </c>
      <c r="R18" s="20"/>
      <c r="S18" s="81">
        <v>9099956617</v>
      </c>
    </row>
    <row r="19" spans="1:19" ht="21.75" customHeight="1" x14ac:dyDescent="0.2">
      <c r="A19" s="8" t="s">
        <v>32</v>
      </c>
      <c r="C19" s="8" t="s">
        <v>286</v>
      </c>
      <c r="E19" s="81">
        <v>2951000</v>
      </c>
      <c r="F19" s="20"/>
      <c r="G19" s="81">
        <v>487</v>
      </c>
      <c r="H19" s="20"/>
      <c r="I19" s="81">
        <v>0</v>
      </c>
      <c r="J19" s="20"/>
      <c r="K19" s="81">
        <v>0</v>
      </c>
      <c r="L19" s="20"/>
      <c r="M19" s="81">
        <v>0</v>
      </c>
      <c r="N19" s="20"/>
      <c r="O19" s="81">
        <v>1437137000</v>
      </c>
      <c r="P19" s="20"/>
      <c r="Q19" s="81">
        <v>48506940</v>
      </c>
      <c r="R19" s="20"/>
      <c r="S19" s="81">
        <v>1388630060</v>
      </c>
    </row>
    <row r="20" spans="1:19" ht="21.75" customHeight="1" x14ac:dyDescent="0.2">
      <c r="A20" s="8" t="s">
        <v>63</v>
      </c>
      <c r="C20" s="8" t="s">
        <v>281</v>
      </c>
      <c r="E20" s="81">
        <v>303003995</v>
      </c>
      <c r="F20" s="20"/>
      <c r="G20" s="81">
        <v>93</v>
      </c>
      <c r="H20" s="20"/>
      <c r="I20" s="81">
        <v>0</v>
      </c>
      <c r="J20" s="20"/>
      <c r="K20" s="81">
        <v>0</v>
      </c>
      <c r="L20" s="20"/>
      <c r="M20" s="81">
        <v>0</v>
      </c>
      <c r="N20" s="20"/>
      <c r="O20" s="81">
        <v>28179371535</v>
      </c>
      <c r="P20" s="20"/>
      <c r="Q20" s="81">
        <v>418317256</v>
      </c>
      <c r="R20" s="20"/>
      <c r="S20" s="81">
        <v>27761054279</v>
      </c>
    </row>
    <row r="21" spans="1:19" ht="21.75" customHeight="1" x14ac:dyDescent="0.2">
      <c r="A21" s="8" t="s">
        <v>25</v>
      </c>
      <c r="C21" s="8" t="s">
        <v>287</v>
      </c>
      <c r="E21" s="81">
        <v>2888808</v>
      </c>
      <c r="F21" s="20"/>
      <c r="G21" s="81">
        <v>480</v>
      </c>
      <c r="H21" s="20"/>
      <c r="I21" s="81">
        <v>1386627840</v>
      </c>
      <c r="J21" s="20"/>
      <c r="K21" s="81">
        <v>59102170</v>
      </c>
      <c r="L21" s="20"/>
      <c r="M21" s="81">
        <v>1327525670</v>
      </c>
      <c r="N21" s="20"/>
      <c r="O21" s="81">
        <v>1386627840</v>
      </c>
      <c r="P21" s="20"/>
      <c r="Q21" s="81">
        <v>59102170</v>
      </c>
      <c r="R21" s="20"/>
      <c r="S21" s="81">
        <v>1327525670</v>
      </c>
    </row>
    <row r="22" spans="1:19" ht="21.75" customHeight="1" x14ac:dyDescent="0.2">
      <c r="A22" s="8" t="s">
        <v>234</v>
      </c>
      <c r="C22" s="8" t="s">
        <v>288</v>
      </c>
      <c r="E22" s="81">
        <v>2386011</v>
      </c>
      <c r="F22" s="20"/>
      <c r="G22" s="81">
        <v>740</v>
      </c>
      <c r="H22" s="20"/>
      <c r="I22" s="81">
        <v>0</v>
      </c>
      <c r="J22" s="20"/>
      <c r="K22" s="81">
        <v>0</v>
      </c>
      <c r="L22" s="20"/>
      <c r="M22" s="81">
        <v>0</v>
      </c>
      <c r="N22" s="20"/>
      <c r="O22" s="81">
        <v>1765648140</v>
      </c>
      <c r="P22" s="20"/>
      <c r="Q22" s="81">
        <v>0</v>
      </c>
      <c r="R22" s="20"/>
      <c r="S22" s="81">
        <v>1765648140</v>
      </c>
    </row>
    <row r="23" spans="1:19" ht="21.75" customHeight="1" x14ac:dyDescent="0.2">
      <c r="A23" s="8" t="s">
        <v>30</v>
      </c>
      <c r="C23" s="8" t="s">
        <v>285</v>
      </c>
      <c r="E23" s="81">
        <v>417915</v>
      </c>
      <c r="F23" s="20"/>
      <c r="G23" s="81">
        <v>3850</v>
      </c>
      <c r="H23" s="20"/>
      <c r="I23" s="81">
        <v>1608972750</v>
      </c>
      <c r="J23" s="20"/>
      <c r="K23" s="81">
        <v>24953724</v>
      </c>
      <c r="L23" s="20"/>
      <c r="M23" s="81">
        <v>1584019026</v>
      </c>
      <c r="N23" s="20"/>
      <c r="O23" s="81">
        <v>1608972750</v>
      </c>
      <c r="P23" s="20"/>
      <c r="Q23" s="81">
        <v>24953724</v>
      </c>
      <c r="R23" s="20"/>
      <c r="S23" s="81">
        <v>1584019026</v>
      </c>
    </row>
    <row r="24" spans="1:19" ht="21.75" customHeight="1" x14ac:dyDescent="0.2">
      <c r="A24" s="8" t="s">
        <v>27</v>
      </c>
      <c r="C24" s="8" t="s">
        <v>7</v>
      </c>
      <c r="E24" s="81">
        <v>69735</v>
      </c>
      <c r="F24" s="20"/>
      <c r="G24" s="81">
        <v>4500</v>
      </c>
      <c r="H24" s="20"/>
      <c r="I24" s="81">
        <v>0</v>
      </c>
      <c r="J24" s="20"/>
      <c r="K24" s="81">
        <v>0</v>
      </c>
      <c r="L24" s="20"/>
      <c r="M24" s="81">
        <v>0</v>
      </c>
      <c r="N24" s="20"/>
      <c r="O24" s="81">
        <v>313807500</v>
      </c>
      <c r="P24" s="20"/>
      <c r="Q24" s="81">
        <v>7756097</v>
      </c>
      <c r="R24" s="20"/>
      <c r="S24" s="81">
        <v>306051403</v>
      </c>
    </row>
    <row r="25" spans="1:19" ht="21.75" customHeight="1" x14ac:dyDescent="0.2">
      <c r="A25" s="8" t="s">
        <v>26</v>
      </c>
      <c r="C25" s="8" t="s">
        <v>289</v>
      </c>
      <c r="E25" s="81">
        <v>980000</v>
      </c>
      <c r="F25" s="20"/>
      <c r="G25" s="81">
        <v>6000</v>
      </c>
      <c r="H25" s="20"/>
      <c r="I25" s="81">
        <v>0</v>
      </c>
      <c r="J25" s="20"/>
      <c r="K25" s="81">
        <v>0</v>
      </c>
      <c r="L25" s="20"/>
      <c r="M25" s="81">
        <v>0</v>
      </c>
      <c r="N25" s="20"/>
      <c r="O25" s="81">
        <v>5880000000</v>
      </c>
      <c r="P25" s="20"/>
      <c r="Q25" s="81">
        <v>149158879</v>
      </c>
      <c r="R25" s="20"/>
      <c r="S25" s="81">
        <v>5730841121</v>
      </c>
    </row>
    <row r="26" spans="1:19" ht="21.75" customHeight="1" x14ac:dyDescent="0.2">
      <c r="A26" s="8" t="s">
        <v>64</v>
      </c>
      <c r="C26" s="8" t="s">
        <v>290</v>
      </c>
      <c r="E26" s="81">
        <v>13599999</v>
      </c>
      <c r="F26" s="20"/>
      <c r="G26" s="81">
        <v>145</v>
      </c>
      <c r="H26" s="20"/>
      <c r="I26" s="81">
        <v>0</v>
      </c>
      <c r="J26" s="20"/>
      <c r="K26" s="81">
        <v>0</v>
      </c>
      <c r="L26" s="20"/>
      <c r="M26" s="81">
        <v>0</v>
      </c>
      <c r="N26" s="20"/>
      <c r="O26" s="81">
        <v>1971999855</v>
      </c>
      <c r="P26" s="20"/>
      <c r="Q26" s="81">
        <v>0</v>
      </c>
      <c r="R26" s="20"/>
      <c r="S26" s="81">
        <v>1971999855</v>
      </c>
    </row>
    <row r="27" spans="1:19" ht="21.75" customHeight="1" x14ac:dyDescent="0.2">
      <c r="A27" s="11" t="s">
        <v>19</v>
      </c>
      <c r="C27" s="8" t="s">
        <v>279</v>
      </c>
      <c r="E27" s="81">
        <v>1675000</v>
      </c>
      <c r="F27" s="20"/>
      <c r="G27" s="81">
        <v>170</v>
      </c>
      <c r="H27" s="20"/>
      <c r="I27" s="82">
        <v>0</v>
      </c>
      <c r="J27" s="20"/>
      <c r="K27" s="82">
        <v>0</v>
      </c>
      <c r="L27" s="20"/>
      <c r="M27" s="82">
        <v>0</v>
      </c>
      <c r="N27" s="20"/>
      <c r="O27" s="82">
        <v>284750000</v>
      </c>
      <c r="P27" s="20"/>
      <c r="Q27" s="82">
        <v>15839909</v>
      </c>
      <c r="R27" s="20"/>
      <c r="S27" s="82">
        <v>268910091</v>
      </c>
    </row>
    <row r="28" spans="1:19" ht="21.75" customHeight="1" x14ac:dyDescent="0.2">
      <c r="A28" s="15" t="s">
        <v>77</v>
      </c>
      <c r="C28" s="9"/>
      <c r="E28" s="81"/>
      <c r="F28" s="20"/>
      <c r="G28" s="81"/>
      <c r="H28" s="20"/>
      <c r="I28" s="83">
        <v>34245595512</v>
      </c>
      <c r="J28" s="20"/>
      <c r="K28" s="83">
        <v>935363286</v>
      </c>
      <c r="L28" s="20"/>
      <c r="M28" s="83">
        <v>33310232226</v>
      </c>
      <c r="N28" s="20"/>
      <c r="O28" s="83">
        <v>96240622072</v>
      </c>
      <c r="P28" s="20"/>
      <c r="Q28" s="83">
        <v>1876450515</v>
      </c>
      <c r="R28" s="20"/>
      <c r="S28" s="83">
        <v>94364171557</v>
      </c>
    </row>
    <row r="29" spans="1:19" ht="13.5" thickTop="1" x14ac:dyDescent="0.2"/>
    <row r="30" spans="1:19" ht="17.25" x14ac:dyDescent="0.45">
      <c r="S30" s="74"/>
    </row>
    <row r="31" spans="1:19" x14ac:dyDescent="0.2">
      <c r="I31" s="20">
        <v>34245595512</v>
      </c>
      <c r="K31" s="20">
        <v>935363286</v>
      </c>
      <c r="O31" s="20">
        <v>96240622072</v>
      </c>
      <c r="Q31" s="20">
        <v>1876450515</v>
      </c>
    </row>
    <row r="32" spans="1:19" x14ac:dyDescent="0.2">
      <c r="I32" s="21">
        <f>I31-I28</f>
        <v>0</v>
      </c>
      <c r="K32" s="21">
        <f>K31-K28</f>
        <v>0</v>
      </c>
      <c r="O32" s="21">
        <f>O31-O28</f>
        <v>0</v>
      </c>
      <c r="Q32" s="21">
        <f>Q31-Q28</f>
        <v>0</v>
      </c>
      <c r="S32" s="2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3"/>
  <sheetViews>
    <sheetView rightToLeft="1" view="pageBreakPreview" topLeftCell="A8" zoomScaleNormal="100" zoomScaleSheetLayoutView="100" workbookViewId="0">
      <selection activeCell="J38" sqref="J38"/>
    </sheetView>
  </sheetViews>
  <sheetFormatPr defaultRowHeight="12.75" x14ac:dyDescent="0.2"/>
  <cols>
    <col min="1" max="1" width="34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20.140625" bestFit="1" customWidth="1"/>
    <col min="11" max="11" width="1.28515625" customWidth="1"/>
    <col min="12" max="12" width="10.85546875" bestFit="1" customWidth="1"/>
    <col min="13" max="13" width="1.28515625" customWidth="1"/>
    <col min="14" max="14" width="20.140625" bestFit="1" customWidth="1"/>
    <col min="15" max="15" width="1.28515625" customWidth="1"/>
    <col min="16" max="16" width="21.85546875" bestFit="1" customWidth="1"/>
    <col min="17" max="17" width="1.28515625" customWidth="1"/>
    <col min="18" max="18" width="10.85546875" bestFit="1" customWidth="1"/>
    <col min="19" max="19" width="1.28515625" customWidth="1"/>
    <col min="20" max="20" width="21.85546875" bestFit="1" customWidth="1"/>
    <col min="21" max="21" width="0.28515625" customWidth="1"/>
  </cols>
  <sheetData>
    <row r="1" spans="1:20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</row>
    <row r="2" spans="1:20" ht="21.75" customHeight="1" x14ac:dyDescent="0.2">
      <c r="A2" s="107" t="s">
        <v>205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spans="1:20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</row>
    <row r="4" spans="1:20" ht="14.45" customHeight="1" x14ac:dyDescent="0.2"/>
    <row r="5" spans="1:20" ht="14.45" customHeight="1" x14ac:dyDescent="0.2">
      <c r="A5" s="108" t="s">
        <v>291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</row>
    <row r="6" spans="1:20" ht="14.45" customHeight="1" x14ac:dyDescent="0.2">
      <c r="A6" s="109" t="s">
        <v>208</v>
      </c>
      <c r="J6" s="109" t="s">
        <v>224</v>
      </c>
      <c r="K6" s="109"/>
      <c r="L6" s="109"/>
      <c r="M6" s="109"/>
      <c r="N6" s="109"/>
      <c r="P6" s="109" t="s">
        <v>225</v>
      </c>
      <c r="Q6" s="109"/>
      <c r="R6" s="109"/>
      <c r="S6" s="109"/>
      <c r="T6" s="109"/>
    </row>
    <row r="7" spans="1:20" ht="39" customHeight="1" x14ac:dyDescent="0.2">
      <c r="A7" s="109"/>
      <c r="C7" s="18" t="s">
        <v>292</v>
      </c>
      <c r="E7" s="119" t="s">
        <v>122</v>
      </c>
      <c r="F7" s="119"/>
      <c r="H7" s="18" t="s">
        <v>293</v>
      </c>
      <c r="J7" s="19" t="s">
        <v>294</v>
      </c>
      <c r="K7" s="3"/>
      <c r="L7" s="19" t="s">
        <v>277</v>
      </c>
      <c r="M7" s="3"/>
      <c r="N7" s="19" t="s">
        <v>295</v>
      </c>
      <c r="P7" s="19" t="s">
        <v>294</v>
      </c>
      <c r="Q7" s="3"/>
      <c r="R7" s="19" t="s">
        <v>277</v>
      </c>
      <c r="S7" s="3"/>
      <c r="T7" s="19" t="s">
        <v>295</v>
      </c>
    </row>
    <row r="8" spans="1:20" ht="21.75" customHeight="1" x14ac:dyDescent="0.2">
      <c r="A8" s="5" t="s">
        <v>176</v>
      </c>
      <c r="C8" s="3"/>
      <c r="E8" s="5" t="s">
        <v>178</v>
      </c>
      <c r="F8" s="3"/>
      <c r="H8" s="7">
        <v>23</v>
      </c>
      <c r="J8" s="80">
        <f>13153486400+6289106846</f>
        <v>19442593246</v>
      </c>
      <c r="K8" s="20"/>
      <c r="L8" s="80">
        <v>0</v>
      </c>
      <c r="M8" s="20"/>
      <c r="N8" s="80">
        <f>13153486400+6289106846</f>
        <v>19442593246</v>
      </c>
      <c r="O8" s="20"/>
      <c r="P8" s="80">
        <f>13153486400+6289106846</f>
        <v>19442593246</v>
      </c>
      <c r="Q8" s="20"/>
      <c r="R8" s="80">
        <v>0</v>
      </c>
      <c r="S8" s="20"/>
      <c r="T8" s="80">
        <f>13153486400+6289106846</f>
        <v>19442593246</v>
      </c>
    </row>
    <row r="9" spans="1:20" ht="21.75" customHeight="1" x14ac:dyDescent="0.2">
      <c r="A9" s="8" t="s">
        <v>173</v>
      </c>
      <c r="E9" s="8" t="s">
        <v>175</v>
      </c>
      <c r="H9" s="10">
        <v>23</v>
      </c>
      <c r="J9" s="81">
        <v>9108508400</v>
      </c>
      <c r="K9" s="20"/>
      <c r="L9" s="81">
        <v>0</v>
      </c>
      <c r="M9" s="20"/>
      <c r="N9" s="81">
        <v>9108508400</v>
      </c>
      <c r="O9" s="20"/>
      <c r="P9" s="81">
        <v>9108508400</v>
      </c>
      <c r="Q9" s="20"/>
      <c r="R9" s="81">
        <v>0</v>
      </c>
      <c r="S9" s="20"/>
      <c r="T9" s="81">
        <v>9108508400</v>
      </c>
    </row>
    <row r="10" spans="1:20" ht="21.75" customHeight="1" x14ac:dyDescent="0.2">
      <c r="A10" s="8" t="s">
        <v>137</v>
      </c>
      <c r="E10" s="8" t="s">
        <v>139</v>
      </c>
      <c r="H10" s="10">
        <v>23</v>
      </c>
      <c r="J10" s="81">
        <v>41569343928</v>
      </c>
      <c r="K10" s="20"/>
      <c r="L10" s="81">
        <v>0</v>
      </c>
      <c r="M10" s="20"/>
      <c r="N10" s="81">
        <v>41569343928</v>
      </c>
      <c r="O10" s="20"/>
      <c r="P10" s="81">
        <v>45531926742</v>
      </c>
      <c r="Q10" s="20"/>
      <c r="R10" s="81">
        <v>0</v>
      </c>
      <c r="S10" s="20"/>
      <c r="T10" s="81">
        <v>45531926742</v>
      </c>
    </row>
    <row r="11" spans="1:20" ht="21.75" customHeight="1" x14ac:dyDescent="0.2">
      <c r="A11" s="8" t="s">
        <v>134</v>
      </c>
      <c r="E11" s="8" t="s">
        <v>136</v>
      </c>
      <c r="H11" s="10">
        <v>23</v>
      </c>
      <c r="J11" s="81">
        <v>55424263189</v>
      </c>
      <c r="K11" s="20"/>
      <c r="L11" s="81">
        <v>0</v>
      </c>
      <c r="M11" s="20"/>
      <c r="N11" s="81">
        <v>55424263189</v>
      </c>
      <c r="O11" s="20"/>
      <c r="P11" s="81">
        <v>263012046645</v>
      </c>
      <c r="Q11" s="20"/>
      <c r="R11" s="81">
        <v>0</v>
      </c>
      <c r="S11" s="20"/>
      <c r="T11" s="81">
        <v>263012046645</v>
      </c>
    </row>
    <row r="12" spans="1:20" ht="21.75" customHeight="1" x14ac:dyDescent="0.2">
      <c r="A12" s="8" t="s">
        <v>182</v>
      </c>
      <c r="E12" s="8" t="s">
        <v>184</v>
      </c>
      <c r="H12" s="10">
        <v>23</v>
      </c>
      <c r="J12" s="81">
        <v>67958288508</v>
      </c>
      <c r="K12" s="20"/>
      <c r="L12" s="81">
        <v>0</v>
      </c>
      <c r="M12" s="20"/>
      <c r="N12" s="81">
        <v>67958288508</v>
      </c>
      <c r="O12" s="20"/>
      <c r="P12" s="81">
        <v>67958288508</v>
      </c>
      <c r="Q12" s="20"/>
      <c r="R12" s="81">
        <v>0</v>
      </c>
      <c r="S12" s="20"/>
      <c r="T12" s="81">
        <v>67958288508</v>
      </c>
    </row>
    <row r="13" spans="1:20" ht="21.75" customHeight="1" x14ac:dyDescent="0.2">
      <c r="A13" s="8" t="s">
        <v>167</v>
      </c>
      <c r="E13" s="8" t="s">
        <v>169</v>
      </c>
      <c r="H13" s="10">
        <v>23</v>
      </c>
      <c r="J13" s="81">
        <v>37796955930</v>
      </c>
      <c r="K13" s="20"/>
      <c r="L13" s="81">
        <v>0</v>
      </c>
      <c r="M13" s="20"/>
      <c r="N13" s="81">
        <v>37796955930</v>
      </c>
      <c r="O13" s="20"/>
      <c r="P13" s="81">
        <v>210870238603</v>
      </c>
      <c r="Q13" s="20"/>
      <c r="R13" s="81">
        <v>0</v>
      </c>
      <c r="S13" s="20"/>
      <c r="T13" s="81">
        <v>210870238603</v>
      </c>
    </row>
    <row r="14" spans="1:20" ht="21.75" customHeight="1" x14ac:dyDescent="0.2">
      <c r="A14" s="8" t="s">
        <v>164</v>
      </c>
      <c r="E14" s="8" t="s">
        <v>166</v>
      </c>
      <c r="H14" s="10">
        <v>23</v>
      </c>
      <c r="J14" s="81">
        <v>51182352613</v>
      </c>
      <c r="K14" s="20"/>
      <c r="L14" s="81">
        <v>0</v>
      </c>
      <c r="M14" s="20"/>
      <c r="N14" s="81">
        <v>51182352613</v>
      </c>
      <c r="O14" s="20"/>
      <c r="P14" s="81">
        <v>377407565639</v>
      </c>
      <c r="Q14" s="20"/>
      <c r="R14" s="81">
        <v>0</v>
      </c>
      <c r="S14" s="20"/>
      <c r="T14" s="81">
        <v>377407565639</v>
      </c>
    </row>
    <row r="15" spans="1:20" ht="21.75" customHeight="1" x14ac:dyDescent="0.2">
      <c r="A15" s="8" t="s">
        <v>253</v>
      </c>
      <c r="E15" s="8" t="s">
        <v>296</v>
      </c>
      <c r="H15" s="10">
        <v>23</v>
      </c>
      <c r="J15" s="81">
        <v>0</v>
      </c>
      <c r="K15" s="20"/>
      <c r="L15" s="81">
        <v>0</v>
      </c>
      <c r="M15" s="20"/>
      <c r="N15" s="81">
        <v>0</v>
      </c>
      <c r="O15" s="20"/>
      <c r="P15" s="81">
        <v>2830220855</v>
      </c>
      <c r="Q15" s="20"/>
      <c r="R15" s="81">
        <v>0</v>
      </c>
      <c r="S15" s="20"/>
      <c r="T15" s="81">
        <v>2830220855</v>
      </c>
    </row>
    <row r="16" spans="1:20" ht="21.75" customHeight="1" x14ac:dyDescent="0.2">
      <c r="A16" s="8" t="s">
        <v>185</v>
      </c>
      <c r="E16" s="8" t="s">
        <v>188</v>
      </c>
      <c r="H16" s="10">
        <v>23</v>
      </c>
      <c r="J16" s="81">
        <v>42596165753</v>
      </c>
      <c r="K16" s="20"/>
      <c r="L16" s="81">
        <v>0</v>
      </c>
      <c r="M16" s="20"/>
      <c r="N16" s="81">
        <v>42596165753</v>
      </c>
      <c r="O16" s="20"/>
      <c r="P16" s="81">
        <v>212983411335</v>
      </c>
      <c r="Q16" s="20"/>
      <c r="R16" s="81">
        <v>0</v>
      </c>
      <c r="S16" s="20"/>
      <c r="T16" s="81">
        <v>212983411335</v>
      </c>
    </row>
    <row r="17" spans="1:20" ht="21.75" customHeight="1" x14ac:dyDescent="0.2">
      <c r="A17" s="8" t="s">
        <v>131</v>
      </c>
      <c r="E17" s="8" t="s">
        <v>133</v>
      </c>
      <c r="H17" s="10">
        <v>23</v>
      </c>
      <c r="J17" s="81">
        <v>35086445861</v>
      </c>
      <c r="K17" s="20"/>
      <c r="L17" s="81">
        <v>0</v>
      </c>
      <c r="M17" s="20"/>
      <c r="N17" s="81">
        <v>35086445861</v>
      </c>
      <c r="O17" s="20"/>
      <c r="P17" s="81">
        <v>173702416893</v>
      </c>
      <c r="Q17" s="20"/>
      <c r="R17" s="81">
        <v>0</v>
      </c>
      <c r="S17" s="20"/>
      <c r="T17" s="81">
        <v>173702416893</v>
      </c>
    </row>
    <row r="18" spans="1:20" ht="21.75" customHeight="1" x14ac:dyDescent="0.2">
      <c r="A18" s="8" t="s">
        <v>185</v>
      </c>
      <c r="E18" s="8" t="s">
        <v>188</v>
      </c>
      <c r="H18" s="10">
        <v>23</v>
      </c>
      <c r="J18" s="81">
        <v>44208999281</v>
      </c>
      <c r="K18" s="20"/>
      <c r="L18" s="81">
        <v>0</v>
      </c>
      <c r="M18" s="20"/>
      <c r="N18" s="81">
        <v>44208999281</v>
      </c>
      <c r="O18" s="20"/>
      <c r="P18" s="81">
        <v>221047665073</v>
      </c>
      <c r="Q18" s="20"/>
      <c r="R18" s="81">
        <v>0</v>
      </c>
      <c r="S18" s="20"/>
      <c r="T18" s="81">
        <v>221047665073</v>
      </c>
    </row>
    <row r="19" spans="1:20" ht="21.75" customHeight="1" x14ac:dyDescent="0.2">
      <c r="A19" s="8" t="s">
        <v>179</v>
      </c>
      <c r="E19" s="8" t="s">
        <v>181</v>
      </c>
      <c r="H19" s="10">
        <v>26</v>
      </c>
      <c r="J19" s="81">
        <v>37214808540</v>
      </c>
      <c r="K19" s="20"/>
      <c r="L19" s="81">
        <v>0</v>
      </c>
      <c r="M19" s="20"/>
      <c r="N19" s="81">
        <v>37214808540</v>
      </c>
      <c r="O19" s="20"/>
      <c r="P19" s="81">
        <v>37214808540</v>
      </c>
      <c r="Q19" s="20"/>
      <c r="R19" s="81">
        <v>0</v>
      </c>
      <c r="S19" s="20"/>
      <c r="T19" s="81">
        <v>37214808540</v>
      </c>
    </row>
    <row r="20" spans="1:20" ht="21.75" customHeight="1" x14ac:dyDescent="0.2">
      <c r="A20" s="8" t="s">
        <v>161</v>
      </c>
      <c r="E20" s="8" t="s">
        <v>163</v>
      </c>
      <c r="H20" s="10">
        <v>23</v>
      </c>
      <c r="J20" s="81">
        <v>34437284895</v>
      </c>
      <c r="K20" s="20"/>
      <c r="L20" s="81">
        <v>0</v>
      </c>
      <c r="M20" s="20"/>
      <c r="N20" s="81">
        <v>34437284895</v>
      </c>
      <c r="O20" s="20"/>
      <c r="P20" s="81">
        <v>192484687979</v>
      </c>
      <c r="Q20" s="20"/>
      <c r="R20" s="81">
        <v>0</v>
      </c>
      <c r="S20" s="20"/>
      <c r="T20" s="81">
        <v>192484687979</v>
      </c>
    </row>
    <row r="21" spans="1:20" ht="21.75" customHeight="1" x14ac:dyDescent="0.2">
      <c r="A21" s="8" t="s">
        <v>342</v>
      </c>
      <c r="E21" s="8" t="s">
        <v>95</v>
      </c>
      <c r="H21" s="10">
        <v>23</v>
      </c>
      <c r="J21" s="81">
        <v>3830229180</v>
      </c>
      <c r="K21" s="20"/>
      <c r="L21" s="81">
        <v>0</v>
      </c>
      <c r="M21" s="20"/>
      <c r="N21" s="81">
        <v>3830229180</v>
      </c>
      <c r="O21" s="20"/>
      <c r="P21" s="81">
        <v>19151145900</v>
      </c>
      <c r="Q21" s="20"/>
      <c r="R21" s="81">
        <v>0</v>
      </c>
      <c r="S21" s="20"/>
      <c r="T21" s="81">
        <v>19151145900</v>
      </c>
    </row>
    <row r="22" spans="1:20" ht="21.75" customHeight="1" x14ac:dyDescent="0.2">
      <c r="A22" s="8" t="s">
        <v>158</v>
      </c>
      <c r="E22" s="8" t="s">
        <v>160</v>
      </c>
      <c r="H22" s="10">
        <v>23</v>
      </c>
      <c r="J22" s="81">
        <v>12608541848</v>
      </c>
      <c r="K22" s="20"/>
      <c r="L22" s="81">
        <v>0</v>
      </c>
      <c r="M22" s="20"/>
      <c r="N22" s="81">
        <v>12608541848</v>
      </c>
      <c r="O22" s="20"/>
      <c r="P22" s="81">
        <v>58487983319</v>
      </c>
      <c r="Q22" s="20"/>
      <c r="R22" s="81">
        <v>0</v>
      </c>
      <c r="S22" s="20"/>
      <c r="T22" s="81">
        <v>58487983319</v>
      </c>
    </row>
    <row r="23" spans="1:20" ht="21.75" customHeight="1" x14ac:dyDescent="0.2">
      <c r="A23" s="8" t="s">
        <v>155</v>
      </c>
      <c r="E23" s="8" t="s">
        <v>157</v>
      </c>
      <c r="H23" s="10">
        <v>23</v>
      </c>
      <c r="J23" s="81">
        <v>11245179400</v>
      </c>
      <c r="K23" s="20"/>
      <c r="L23" s="81">
        <v>0</v>
      </c>
      <c r="M23" s="20"/>
      <c r="N23" s="81">
        <v>11245179400</v>
      </c>
      <c r="O23" s="20"/>
      <c r="P23" s="81">
        <v>70925230683</v>
      </c>
      <c r="Q23" s="20"/>
      <c r="R23" s="81">
        <v>0</v>
      </c>
      <c r="S23" s="20"/>
      <c r="T23" s="81">
        <v>70925230683</v>
      </c>
    </row>
    <row r="24" spans="1:20" ht="21.75" customHeight="1" x14ac:dyDescent="0.2">
      <c r="A24" s="8" t="s">
        <v>170</v>
      </c>
      <c r="E24" s="8" t="s">
        <v>172</v>
      </c>
      <c r="H24" s="10">
        <v>23</v>
      </c>
      <c r="J24" s="81">
        <v>4327113019</v>
      </c>
      <c r="K24" s="20"/>
      <c r="L24" s="81">
        <v>0</v>
      </c>
      <c r="M24" s="20"/>
      <c r="N24" s="81">
        <v>4327113019</v>
      </c>
      <c r="O24" s="20"/>
      <c r="P24" s="81">
        <v>21037400972</v>
      </c>
      <c r="Q24" s="20"/>
      <c r="R24" s="81">
        <v>0</v>
      </c>
      <c r="S24" s="20"/>
      <c r="T24" s="81">
        <v>21037400972</v>
      </c>
    </row>
    <row r="25" spans="1:20" ht="21.75" customHeight="1" x14ac:dyDescent="0.2">
      <c r="A25" s="8" t="s">
        <v>152</v>
      </c>
      <c r="E25" s="8" t="s">
        <v>154</v>
      </c>
      <c r="H25" s="10">
        <v>23</v>
      </c>
      <c r="J25" s="81">
        <v>14937873604</v>
      </c>
      <c r="K25" s="20"/>
      <c r="L25" s="81">
        <v>0</v>
      </c>
      <c r="M25" s="20"/>
      <c r="N25" s="81">
        <v>14937873604</v>
      </c>
      <c r="O25" s="20"/>
      <c r="P25" s="81">
        <v>69255196697</v>
      </c>
      <c r="Q25" s="20"/>
      <c r="R25" s="81">
        <v>0</v>
      </c>
      <c r="S25" s="20"/>
      <c r="T25" s="81">
        <v>69255196697</v>
      </c>
    </row>
    <row r="26" spans="1:20" ht="21.75" customHeight="1" x14ac:dyDescent="0.2">
      <c r="A26" s="8" t="s">
        <v>252</v>
      </c>
      <c r="E26" s="8" t="s">
        <v>297</v>
      </c>
      <c r="H26" s="10">
        <v>23</v>
      </c>
      <c r="J26" s="81">
        <v>0</v>
      </c>
      <c r="K26" s="20"/>
      <c r="L26" s="81">
        <v>0</v>
      </c>
      <c r="M26" s="20"/>
      <c r="N26" s="81">
        <v>0</v>
      </c>
      <c r="O26" s="20"/>
      <c r="P26" s="81">
        <v>73714190631</v>
      </c>
      <c r="Q26" s="20"/>
      <c r="R26" s="81">
        <v>0</v>
      </c>
      <c r="S26" s="20"/>
      <c r="T26" s="81">
        <v>73714190631</v>
      </c>
    </row>
    <row r="27" spans="1:20" ht="21.75" customHeight="1" x14ac:dyDescent="0.2">
      <c r="A27" s="8" t="s">
        <v>149</v>
      </c>
      <c r="E27" s="8" t="s">
        <v>151</v>
      </c>
      <c r="H27" s="10">
        <v>20.5</v>
      </c>
      <c r="J27" s="81">
        <v>587105020</v>
      </c>
      <c r="K27" s="20"/>
      <c r="L27" s="81">
        <v>0</v>
      </c>
      <c r="M27" s="20"/>
      <c r="N27" s="81">
        <v>587105020</v>
      </c>
      <c r="O27" s="20"/>
      <c r="P27" s="81">
        <v>17668616959</v>
      </c>
      <c r="Q27" s="20"/>
      <c r="R27" s="81">
        <v>0</v>
      </c>
      <c r="S27" s="20"/>
      <c r="T27" s="81">
        <v>17668616959</v>
      </c>
    </row>
    <row r="28" spans="1:20" ht="21.75" customHeight="1" x14ac:dyDescent="0.2">
      <c r="A28" s="8" t="s">
        <v>140</v>
      </c>
      <c r="E28" s="8" t="s">
        <v>142</v>
      </c>
      <c r="H28" s="10">
        <v>23</v>
      </c>
      <c r="J28" s="81">
        <v>58004410249</v>
      </c>
      <c r="K28" s="20"/>
      <c r="L28" s="81">
        <v>0</v>
      </c>
      <c r="M28" s="20"/>
      <c r="N28" s="81">
        <v>58004410249</v>
      </c>
      <c r="O28" s="20"/>
      <c r="P28" s="81">
        <v>294996109390</v>
      </c>
      <c r="Q28" s="20"/>
      <c r="R28" s="81">
        <v>0</v>
      </c>
      <c r="S28" s="20"/>
      <c r="T28" s="81">
        <v>294996109390</v>
      </c>
    </row>
    <row r="29" spans="1:20" ht="21.75" customHeight="1" x14ac:dyDescent="0.2">
      <c r="A29" s="8" t="s">
        <v>146</v>
      </c>
      <c r="E29" s="8" t="s">
        <v>148</v>
      </c>
      <c r="H29" s="10">
        <v>20.5</v>
      </c>
      <c r="J29" s="81">
        <v>11919311690</v>
      </c>
      <c r="K29" s="20"/>
      <c r="L29" s="81">
        <v>0</v>
      </c>
      <c r="M29" s="20"/>
      <c r="N29" s="81">
        <v>11919311690</v>
      </c>
      <c r="O29" s="20"/>
      <c r="P29" s="81">
        <v>55666486655</v>
      </c>
      <c r="Q29" s="20"/>
      <c r="R29" s="81">
        <v>0</v>
      </c>
      <c r="S29" s="20"/>
      <c r="T29" s="81">
        <v>55666486655</v>
      </c>
    </row>
    <row r="30" spans="1:20" ht="21.75" customHeight="1" x14ac:dyDescent="0.2">
      <c r="A30" s="8" t="s">
        <v>143</v>
      </c>
      <c r="E30" s="8" t="s">
        <v>145</v>
      </c>
      <c r="H30" s="10">
        <v>18</v>
      </c>
      <c r="J30" s="81">
        <v>12384566757</v>
      </c>
      <c r="K30" s="20"/>
      <c r="L30" s="81">
        <v>0</v>
      </c>
      <c r="M30" s="20"/>
      <c r="N30" s="81">
        <v>12384566757</v>
      </c>
      <c r="O30" s="20"/>
      <c r="P30" s="81">
        <v>62633954758</v>
      </c>
      <c r="Q30" s="20"/>
      <c r="R30" s="81">
        <v>0</v>
      </c>
      <c r="S30" s="20"/>
      <c r="T30" s="81">
        <v>62633954758</v>
      </c>
    </row>
    <row r="31" spans="1:20" ht="21.75" customHeight="1" x14ac:dyDescent="0.2">
      <c r="A31" s="8" t="s">
        <v>124</v>
      </c>
      <c r="E31" s="8" t="s">
        <v>127</v>
      </c>
      <c r="H31" s="10">
        <v>19</v>
      </c>
      <c r="J31" s="81">
        <v>64085638312</v>
      </c>
      <c r="K31" s="20"/>
      <c r="L31" s="81">
        <v>0</v>
      </c>
      <c r="M31" s="20"/>
      <c r="N31" s="81">
        <v>64085638312</v>
      </c>
      <c r="O31" s="20"/>
      <c r="P31" s="81">
        <v>830685581039</v>
      </c>
      <c r="Q31" s="20"/>
      <c r="R31" s="81">
        <v>0</v>
      </c>
      <c r="S31" s="20"/>
      <c r="T31" s="81">
        <v>830685581039</v>
      </c>
    </row>
    <row r="32" spans="1:20" ht="21.75" customHeight="1" x14ac:dyDescent="0.2">
      <c r="A32" s="11" t="s">
        <v>251</v>
      </c>
      <c r="E32" s="8" t="s">
        <v>298</v>
      </c>
      <c r="H32" s="10">
        <v>19</v>
      </c>
      <c r="J32" s="82">
        <v>0</v>
      </c>
      <c r="K32" s="20"/>
      <c r="L32" s="82">
        <v>0</v>
      </c>
      <c r="M32" s="20"/>
      <c r="N32" s="82">
        <v>0</v>
      </c>
      <c r="O32" s="20"/>
      <c r="P32" s="82">
        <v>60457693460</v>
      </c>
      <c r="Q32" s="20"/>
      <c r="R32" s="82">
        <v>0</v>
      </c>
      <c r="S32" s="20"/>
      <c r="T32" s="82">
        <v>60457693460</v>
      </c>
    </row>
    <row r="33" spans="1:20" ht="21.75" customHeight="1" x14ac:dyDescent="0.2">
      <c r="A33" s="15" t="s">
        <v>77</v>
      </c>
      <c r="C33" s="9"/>
      <c r="E33" s="9"/>
      <c r="H33" s="9"/>
      <c r="J33" s="83">
        <f>SUM(J8:J32)</f>
        <v>669955979223</v>
      </c>
      <c r="K33" s="20"/>
      <c r="L33" s="83">
        <v>0</v>
      </c>
      <c r="M33" s="20"/>
      <c r="N33" s="83">
        <f>SUM(N8:N32)</f>
        <v>669955979223</v>
      </c>
      <c r="O33" s="20"/>
      <c r="P33" s="83">
        <f>SUM(P8:P32)</f>
        <v>3468273968921</v>
      </c>
      <c r="Q33" s="20"/>
      <c r="R33" s="83">
        <v>0</v>
      </c>
      <c r="S33" s="20"/>
      <c r="T33" s="83">
        <f>SUM(T8:T32)</f>
        <v>3468273968921</v>
      </c>
    </row>
    <row r="34" spans="1:20" ht="13.5" thickTop="1" x14ac:dyDescent="0.2"/>
    <row r="35" spans="1:20" x14ac:dyDescent="0.2">
      <c r="N35" s="22"/>
      <c r="P35" s="22"/>
      <c r="T35" s="22"/>
    </row>
    <row r="36" spans="1:20" x14ac:dyDescent="0.2">
      <c r="J36" s="20">
        <v>86805165034</v>
      </c>
      <c r="N36" s="20"/>
      <c r="P36" s="20">
        <v>434031076408</v>
      </c>
    </row>
    <row r="37" spans="1:20" ht="17.25" x14ac:dyDescent="0.45">
      <c r="J37" s="20">
        <v>583150814189</v>
      </c>
      <c r="N37" s="20"/>
      <c r="P37" s="20">
        <v>3034242892513</v>
      </c>
      <c r="T37" s="74"/>
    </row>
    <row r="38" spans="1:20" x14ac:dyDescent="0.2">
      <c r="J38" s="21">
        <f>SUM(J36:J37)</f>
        <v>669955979223</v>
      </c>
      <c r="N38" s="20"/>
      <c r="P38" s="21">
        <f>SUM(P36:P37)</f>
        <v>3468273968921</v>
      </c>
      <c r="T38" s="22"/>
    </row>
    <row r="39" spans="1:20" x14ac:dyDescent="0.2">
      <c r="J39" s="21">
        <f>J38-J33</f>
        <v>0</v>
      </c>
      <c r="N39" s="22"/>
      <c r="P39" s="21">
        <f>P38-P33</f>
        <v>0</v>
      </c>
      <c r="T39" s="22"/>
    </row>
    <row r="40" spans="1:20" x14ac:dyDescent="0.2">
      <c r="N40" s="22"/>
      <c r="T40" s="22"/>
    </row>
    <row r="41" spans="1:20" x14ac:dyDescent="0.2">
      <c r="N41" s="22"/>
    </row>
    <row r="43" spans="1:20" x14ac:dyDescent="0.2">
      <c r="N43" s="22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DA198-CF34-4D1B-894E-257F72AAFA1D}">
  <sheetPr>
    <pageSetUpPr fitToPage="1"/>
  </sheetPr>
  <dimension ref="A1:S25"/>
  <sheetViews>
    <sheetView rightToLeft="1" view="pageBreakPreview" zoomScaleNormal="100" zoomScaleSheetLayoutView="100" workbookViewId="0">
      <selection activeCell="K24" sqref="K24"/>
    </sheetView>
  </sheetViews>
  <sheetFormatPr defaultRowHeight="12.75" x14ac:dyDescent="0.2"/>
  <cols>
    <col min="1" max="1" width="35.42578125" style="25" bestFit="1" customWidth="1"/>
    <col min="2" max="2" width="1.28515625" style="25" customWidth="1"/>
    <col min="3" max="3" width="20.42578125" style="26" bestFit="1" customWidth="1"/>
    <col min="4" max="4" width="1.28515625" style="26" customWidth="1"/>
    <col min="5" max="5" width="16.42578125" style="26" bestFit="1" customWidth="1"/>
    <col min="6" max="6" width="1.28515625" style="26" customWidth="1"/>
    <col min="7" max="7" width="20.28515625" style="26" bestFit="1" customWidth="1"/>
    <col min="8" max="8" width="1.28515625" style="26" customWidth="1"/>
    <col min="9" max="9" width="21.85546875" style="26" bestFit="1" customWidth="1"/>
    <col min="10" max="10" width="1.28515625" style="26" customWidth="1"/>
    <col min="11" max="11" width="18.140625" style="26" bestFit="1" customWidth="1"/>
    <col min="12" max="12" width="1.28515625" style="26" customWidth="1"/>
    <col min="13" max="13" width="21.85546875" style="26" bestFit="1" customWidth="1"/>
    <col min="14" max="14" width="1.28515625" style="25" customWidth="1"/>
    <col min="15" max="17" width="9.140625" style="25"/>
    <col min="18" max="19" width="14.85546875" style="25" bestFit="1" customWidth="1"/>
    <col min="20" max="16384" width="9.140625" style="25"/>
  </cols>
  <sheetData>
    <row r="1" spans="1:13" ht="29.1" customHeight="1" x14ac:dyDescent="0.2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3" ht="21.75" customHeight="1" x14ac:dyDescent="0.2">
      <c r="A2" s="125" t="s">
        <v>205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3" ht="21.75" customHeight="1" x14ac:dyDescent="0.2">
      <c r="A3" s="125" t="s">
        <v>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3" ht="14.45" customHeight="1" x14ac:dyDescent="0.2"/>
    <row r="5" spans="1:13" ht="14.45" customHeight="1" x14ac:dyDescent="0.2">
      <c r="A5" s="126" t="s">
        <v>299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</row>
    <row r="6" spans="1:13" ht="14.45" customHeight="1" x14ac:dyDescent="0.2">
      <c r="A6" s="124" t="s">
        <v>208</v>
      </c>
      <c r="C6" s="127" t="s">
        <v>224</v>
      </c>
      <c r="D6" s="127"/>
      <c r="E6" s="127"/>
      <c r="F6" s="127"/>
      <c r="G6" s="127"/>
      <c r="I6" s="127" t="s">
        <v>225</v>
      </c>
      <c r="J6" s="127"/>
      <c r="K6" s="127"/>
      <c r="L6" s="127"/>
      <c r="M6" s="127"/>
    </row>
    <row r="7" spans="1:13" ht="29.1" customHeight="1" x14ac:dyDescent="0.2">
      <c r="A7" s="124"/>
      <c r="C7" s="75" t="s">
        <v>294</v>
      </c>
      <c r="D7" s="29"/>
      <c r="E7" s="75" t="s">
        <v>277</v>
      </c>
      <c r="F7" s="29"/>
      <c r="G7" s="75" t="s">
        <v>295</v>
      </c>
      <c r="I7" s="75" t="s">
        <v>294</v>
      </c>
      <c r="J7" s="29"/>
      <c r="K7" s="75" t="s">
        <v>277</v>
      </c>
      <c r="L7" s="29"/>
      <c r="M7" s="75" t="s">
        <v>295</v>
      </c>
    </row>
    <row r="8" spans="1:13" ht="21.75" customHeight="1" x14ac:dyDescent="0.2">
      <c r="A8" s="76" t="s">
        <v>313</v>
      </c>
      <c r="C8" s="85">
        <v>15363</v>
      </c>
      <c r="D8" s="87"/>
      <c r="E8" s="85">
        <v>0</v>
      </c>
      <c r="F8" s="87"/>
      <c r="G8" s="85">
        <v>15363</v>
      </c>
      <c r="H8" s="87"/>
      <c r="I8" s="85">
        <v>27677876707</v>
      </c>
      <c r="J8" s="87"/>
      <c r="K8" s="85">
        <v>0</v>
      </c>
      <c r="L8" s="87"/>
      <c r="M8" s="85">
        <v>27677876707</v>
      </c>
    </row>
    <row r="9" spans="1:13" ht="21.75" customHeight="1" x14ac:dyDescent="0.2">
      <c r="A9" s="76" t="s">
        <v>314</v>
      </c>
      <c r="C9" s="85">
        <v>64996450773</v>
      </c>
      <c r="D9" s="87"/>
      <c r="E9" s="85">
        <v>-99295844</v>
      </c>
      <c r="F9" s="87"/>
      <c r="G9" s="85">
        <v>65095746617</v>
      </c>
      <c r="H9" s="87"/>
      <c r="I9" s="85">
        <v>429374309312</v>
      </c>
      <c r="J9" s="87"/>
      <c r="K9" s="85">
        <v>756983696</v>
      </c>
      <c r="L9" s="87"/>
      <c r="M9" s="85">
        <v>428617325616</v>
      </c>
    </row>
    <row r="10" spans="1:13" ht="21.75" customHeight="1" x14ac:dyDescent="0.2">
      <c r="A10" s="76" t="s">
        <v>315</v>
      </c>
      <c r="C10" s="85">
        <v>75539550416</v>
      </c>
      <c r="D10" s="87"/>
      <c r="E10" s="85">
        <v>21293225</v>
      </c>
      <c r="F10" s="87"/>
      <c r="G10" s="85">
        <v>75518257191</v>
      </c>
      <c r="H10" s="87"/>
      <c r="I10" s="85">
        <v>207493177567</v>
      </c>
      <c r="J10" s="87"/>
      <c r="K10" s="85">
        <v>68647505</v>
      </c>
      <c r="L10" s="87"/>
      <c r="M10" s="85">
        <v>207424530062</v>
      </c>
    </row>
    <row r="11" spans="1:13" ht="21.75" customHeight="1" x14ac:dyDescent="0.2">
      <c r="A11" s="76" t="s">
        <v>316</v>
      </c>
      <c r="C11" s="85">
        <v>247063959076</v>
      </c>
      <c r="D11" s="87"/>
      <c r="E11" s="85">
        <v>218328310</v>
      </c>
      <c r="F11" s="87"/>
      <c r="G11" s="85">
        <v>246845630766</v>
      </c>
      <c r="H11" s="87"/>
      <c r="I11" s="85">
        <v>874888326684</v>
      </c>
      <c r="J11" s="87"/>
      <c r="K11" s="85">
        <v>1090137709</v>
      </c>
      <c r="L11" s="87"/>
      <c r="M11" s="85">
        <v>873798188975</v>
      </c>
    </row>
    <row r="12" spans="1:13" ht="21.75" customHeight="1" x14ac:dyDescent="0.2">
      <c r="A12" s="76" t="s">
        <v>317</v>
      </c>
      <c r="C12" s="85">
        <v>774149</v>
      </c>
      <c r="D12" s="87"/>
      <c r="E12" s="85">
        <v>0</v>
      </c>
      <c r="F12" s="87"/>
      <c r="G12" s="85">
        <v>774149</v>
      </c>
      <c r="H12" s="87"/>
      <c r="I12" s="85">
        <v>40620373359</v>
      </c>
      <c r="J12" s="87"/>
      <c r="K12" s="85">
        <v>0</v>
      </c>
      <c r="L12" s="87"/>
      <c r="M12" s="85">
        <v>40620373359</v>
      </c>
    </row>
    <row r="13" spans="1:13" ht="21.75" customHeight="1" x14ac:dyDescent="0.2">
      <c r="A13" s="76" t="s">
        <v>307</v>
      </c>
      <c r="C13" s="85">
        <v>1937699</v>
      </c>
      <c r="D13" s="87"/>
      <c r="E13" s="85">
        <v>0</v>
      </c>
      <c r="F13" s="87"/>
      <c r="G13" s="85">
        <v>1937699</v>
      </c>
      <c r="H13" s="87"/>
      <c r="I13" s="85">
        <v>8083230</v>
      </c>
      <c r="J13" s="87"/>
      <c r="K13" s="85">
        <v>0</v>
      </c>
      <c r="L13" s="87"/>
      <c r="M13" s="85">
        <v>8083230</v>
      </c>
    </row>
    <row r="14" spans="1:13" ht="21.75" customHeight="1" x14ac:dyDescent="0.2">
      <c r="A14" s="76" t="s">
        <v>308</v>
      </c>
      <c r="C14" s="85">
        <v>2439</v>
      </c>
      <c r="D14" s="87"/>
      <c r="E14" s="85">
        <v>0</v>
      </c>
      <c r="F14" s="87"/>
      <c r="G14" s="85">
        <v>2439</v>
      </c>
      <c r="H14" s="87"/>
      <c r="I14" s="85">
        <v>14584</v>
      </c>
      <c r="J14" s="87"/>
      <c r="K14" s="85">
        <v>0</v>
      </c>
      <c r="L14" s="87"/>
      <c r="M14" s="85">
        <v>14584</v>
      </c>
    </row>
    <row r="15" spans="1:13" ht="21.75" customHeight="1" x14ac:dyDescent="0.2">
      <c r="A15" s="76" t="s">
        <v>309</v>
      </c>
      <c r="C15" s="85">
        <v>1456195</v>
      </c>
      <c r="D15" s="87"/>
      <c r="E15" s="85">
        <v>0</v>
      </c>
      <c r="F15" s="87"/>
      <c r="G15" s="85">
        <v>1456195</v>
      </c>
      <c r="H15" s="87"/>
      <c r="I15" s="85">
        <v>1568084</v>
      </c>
      <c r="J15" s="87"/>
      <c r="K15" s="85">
        <v>0</v>
      </c>
      <c r="L15" s="87"/>
      <c r="M15" s="85">
        <v>1568084</v>
      </c>
    </row>
    <row r="16" spans="1:13" ht="21.75" customHeight="1" x14ac:dyDescent="0.2">
      <c r="A16" s="76" t="s">
        <v>311</v>
      </c>
      <c r="C16" s="85">
        <v>8733553924</v>
      </c>
      <c r="D16" s="87"/>
      <c r="E16" s="85">
        <v>0</v>
      </c>
      <c r="F16" s="87"/>
      <c r="G16" s="85">
        <v>8733553924</v>
      </c>
      <c r="H16" s="87"/>
      <c r="I16" s="85">
        <v>23213810568</v>
      </c>
      <c r="J16" s="87"/>
      <c r="K16" s="85">
        <v>0</v>
      </c>
      <c r="L16" s="87"/>
      <c r="M16" s="85">
        <v>23213810568</v>
      </c>
    </row>
    <row r="17" spans="1:19" ht="21.75" customHeight="1" x14ac:dyDescent="0.2">
      <c r="A17" s="76" t="s">
        <v>343</v>
      </c>
      <c r="C17" s="85">
        <v>30720392043</v>
      </c>
      <c r="D17" s="87"/>
      <c r="E17" s="85">
        <v>424886561</v>
      </c>
      <c r="F17" s="87"/>
      <c r="G17" s="85">
        <v>30295505482</v>
      </c>
      <c r="H17" s="87"/>
      <c r="I17" s="85">
        <v>30878748207</v>
      </c>
      <c r="J17" s="87"/>
      <c r="K17" s="85">
        <v>424886561</v>
      </c>
      <c r="L17" s="87"/>
      <c r="M17" s="85">
        <v>30453861646</v>
      </c>
    </row>
    <row r="18" spans="1:19" ht="21.75" customHeight="1" thickBot="1" x14ac:dyDescent="0.25">
      <c r="A18" s="34" t="s">
        <v>77</v>
      </c>
      <c r="C18" s="86">
        <f>SUM(C8:C17)</f>
        <v>427058092077</v>
      </c>
      <c r="D18" s="20"/>
      <c r="E18" s="86">
        <f>SUM(E8:E17)</f>
        <v>565212252</v>
      </c>
      <c r="F18" s="20"/>
      <c r="G18" s="86">
        <f>SUM(G8:G17)</f>
        <v>426492879825</v>
      </c>
      <c r="H18" s="20"/>
      <c r="I18" s="86">
        <f>SUM(I8:I17)</f>
        <v>1634156288302</v>
      </c>
      <c r="J18" s="20"/>
      <c r="K18" s="86">
        <f>SUM(K8:K17)</f>
        <v>2340655471</v>
      </c>
      <c r="L18" s="20"/>
      <c r="M18" s="86">
        <f>SUM(M8:M17)</f>
        <v>1631815632831</v>
      </c>
    </row>
    <row r="23" spans="1:19" x14ac:dyDescent="0.2">
      <c r="Q23"/>
      <c r="R23" s="22"/>
      <c r="S23" s="22"/>
    </row>
    <row r="24" spans="1:19" x14ac:dyDescent="0.2">
      <c r="C24" s="20">
        <v>427058092077</v>
      </c>
      <c r="E24" s="26">
        <v>1697855535</v>
      </c>
      <c r="I24" s="20">
        <v>1634156288302</v>
      </c>
      <c r="K24" s="26">
        <v>2340655471</v>
      </c>
      <c r="Q24"/>
      <c r="R24" s="22"/>
      <c r="S24" s="22"/>
    </row>
    <row r="25" spans="1:19" x14ac:dyDescent="0.2">
      <c r="C25" s="26">
        <f>C24-C18</f>
        <v>0</v>
      </c>
      <c r="E25" s="26">
        <f>E24-E18</f>
        <v>1132643283</v>
      </c>
      <c r="I25" s="26">
        <f>I24-I18</f>
        <v>0</v>
      </c>
      <c r="K25" s="26">
        <f>K24-K18</f>
        <v>0</v>
      </c>
      <c r="Q25"/>
      <c r="R25" s="22"/>
      <c r="S25" s="2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61"/>
  <sheetViews>
    <sheetView rightToLeft="1" view="pageBreakPreview" topLeftCell="A31" zoomScaleNormal="100" zoomScaleSheetLayoutView="100" workbookViewId="0">
      <selection activeCell="I8" sqref="I8:I11"/>
    </sheetView>
  </sheetViews>
  <sheetFormatPr defaultRowHeight="12.75" x14ac:dyDescent="0.2"/>
  <cols>
    <col min="1" max="1" width="28.28515625" bestFit="1" customWidth="1"/>
    <col min="2" max="2" width="1.28515625" customWidth="1"/>
    <col min="3" max="3" width="15.140625" bestFit="1" customWidth="1"/>
    <col min="4" max="4" width="1.28515625" customWidth="1"/>
    <col min="5" max="5" width="22.140625" bestFit="1" customWidth="1"/>
    <col min="6" max="6" width="1.28515625" customWidth="1"/>
    <col min="7" max="7" width="22" bestFit="1" customWidth="1"/>
    <col min="8" max="8" width="1.28515625" customWidth="1"/>
    <col min="9" max="9" width="22" bestFit="1" customWidth="1"/>
    <col min="10" max="10" width="1.28515625" customWidth="1"/>
    <col min="11" max="11" width="15.28515625" bestFit="1" customWidth="1"/>
    <col min="12" max="12" width="1.28515625" customWidth="1"/>
    <col min="13" max="13" width="23" bestFit="1" customWidth="1"/>
    <col min="14" max="14" width="1.28515625" customWidth="1"/>
    <col min="15" max="15" width="23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  <col min="22" max="22" width="18.28515625" style="20" bestFit="1" customWidth="1"/>
  </cols>
  <sheetData>
    <row r="1" spans="1:18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8" ht="21.75" customHeight="1" x14ac:dyDescent="0.2">
      <c r="A2" s="107" t="s">
        <v>205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8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18" ht="14.45" customHeight="1" x14ac:dyDescent="0.2"/>
    <row r="5" spans="1:18" ht="14.45" customHeight="1" x14ac:dyDescent="0.2">
      <c r="A5" s="108" t="s">
        <v>300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</row>
    <row r="6" spans="1:18" ht="14.45" customHeight="1" x14ac:dyDescent="0.2">
      <c r="A6" s="109" t="s">
        <v>208</v>
      </c>
      <c r="C6" s="109" t="s">
        <v>224</v>
      </c>
      <c r="D6" s="109"/>
      <c r="E6" s="109"/>
      <c r="F6" s="109"/>
      <c r="G6" s="109"/>
      <c r="H6" s="109"/>
      <c r="I6" s="109"/>
      <c r="K6" s="109" t="s">
        <v>225</v>
      </c>
      <c r="L6" s="109"/>
      <c r="M6" s="109"/>
      <c r="N6" s="109"/>
      <c r="O6" s="109"/>
      <c r="P6" s="109"/>
      <c r="Q6" s="109"/>
      <c r="R6" s="109"/>
    </row>
    <row r="7" spans="1:18" ht="39" customHeight="1" x14ac:dyDescent="0.2">
      <c r="A7" s="109"/>
      <c r="C7" s="19" t="s">
        <v>13</v>
      </c>
      <c r="D7" s="3"/>
      <c r="E7" s="19" t="s">
        <v>301</v>
      </c>
      <c r="F7" s="3"/>
      <c r="G7" s="19" t="s">
        <v>302</v>
      </c>
      <c r="H7" s="3"/>
      <c r="I7" s="19" t="s">
        <v>303</v>
      </c>
      <c r="K7" s="19" t="s">
        <v>13</v>
      </c>
      <c r="L7" s="3"/>
      <c r="M7" s="19" t="s">
        <v>301</v>
      </c>
      <c r="N7" s="3"/>
      <c r="O7" s="19" t="s">
        <v>302</v>
      </c>
      <c r="P7" s="3"/>
      <c r="Q7" s="133" t="s">
        <v>303</v>
      </c>
      <c r="R7" s="133"/>
    </row>
    <row r="8" spans="1:18" ht="21.75" customHeight="1" x14ac:dyDescent="0.2">
      <c r="A8" s="5" t="s">
        <v>21</v>
      </c>
      <c r="C8" s="80">
        <v>67535492</v>
      </c>
      <c r="D8" s="20"/>
      <c r="E8" s="80">
        <v>198627841605</v>
      </c>
      <c r="F8" s="20"/>
      <c r="G8" s="80">
        <f>132117143558+60814557822</f>
        <v>192931701380</v>
      </c>
      <c r="H8" s="20"/>
      <c r="I8" s="80">
        <f>E8-G8</f>
        <v>5696140225</v>
      </c>
      <c r="J8" s="20"/>
      <c r="K8" s="80">
        <v>67535492</v>
      </c>
      <c r="L8" s="20"/>
      <c r="M8" s="80">
        <v>198627841605</v>
      </c>
      <c r="N8" s="20"/>
      <c r="O8" s="80">
        <v>132117143558</v>
      </c>
      <c r="P8" s="20"/>
      <c r="Q8" s="112">
        <v>66510698047</v>
      </c>
      <c r="R8" s="112"/>
    </row>
    <row r="9" spans="1:18" ht="21.75" customHeight="1" x14ac:dyDescent="0.2">
      <c r="A9" s="8" t="s">
        <v>19</v>
      </c>
      <c r="C9" s="81">
        <v>1675000</v>
      </c>
      <c r="D9" s="20"/>
      <c r="E9" s="81">
        <v>6714691232</v>
      </c>
      <c r="F9" s="20"/>
      <c r="G9" s="81">
        <f>6902502994-354017129</f>
        <v>6548485865</v>
      </c>
      <c r="H9" s="20"/>
      <c r="I9" s="81">
        <f>E9-G9</f>
        <v>166205367</v>
      </c>
      <c r="J9" s="20"/>
      <c r="K9" s="81">
        <v>1675000</v>
      </c>
      <c r="L9" s="20"/>
      <c r="M9" s="81">
        <v>6714691232</v>
      </c>
      <c r="N9" s="20"/>
      <c r="O9" s="81">
        <v>6902502994</v>
      </c>
      <c r="P9" s="20"/>
      <c r="Q9" s="114">
        <v>-187811762</v>
      </c>
      <c r="R9" s="114"/>
    </row>
    <row r="10" spans="1:18" ht="21.75" customHeight="1" x14ac:dyDescent="0.2">
      <c r="A10" s="8" t="s">
        <v>34</v>
      </c>
      <c r="C10" s="81">
        <v>6741479</v>
      </c>
      <c r="D10" s="20"/>
      <c r="E10" s="81">
        <v>13889827936</v>
      </c>
      <c r="F10" s="20"/>
      <c r="G10" s="81">
        <v>11120279155</v>
      </c>
      <c r="H10" s="20"/>
      <c r="I10" s="81">
        <v>2769548781</v>
      </c>
      <c r="J10" s="20"/>
      <c r="K10" s="81">
        <v>6741479</v>
      </c>
      <c r="L10" s="20"/>
      <c r="M10" s="81">
        <v>13889827936</v>
      </c>
      <c r="N10" s="20"/>
      <c r="O10" s="81">
        <v>11120279155</v>
      </c>
      <c r="P10" s="20"/>
      <c r="Q10" s="114">
        <v>2769548781</v>
      </c>
      <c r="R10" s="114"/>
    </row>
    <row r="11" spans="1:18" ht="21.75" customHeight="1" x14ac:dyDescent="0.2">
      <c r="A11" s="8" t="s">
        <v>25</v>
      </c>
      <c r="C11" s="81">
        <v>2888808</v>
      </c>
      <c r="D11" s="20"/>
      <c r="E11" s="81">
        <v>15134996121</v>
      </c>
      <c r="F11" s="20"/>
      <c r="G11" s="81">
        <f>8863148473+4781284494</f>
        <v>13644432967</v>
      </c>
      <c r="H11" s="20"/>
      <c r="I11" s="81">
        <f>E11-G11</f>
        <v>1490563154</v>
      </c>
      <c r="J11" s="20"/>
      <c r="K11" s="81">
        <v>2888808</v>
      </c>
      <c r="L11" s="20"/>
      <c r="M11" s="81">
        <v>15134996121</v>
      </c>
      <c r="N11" s="20"/>
      <c r="O11" s="81">
        <v>8863148473</v>
      </c>
      <c r="P11" s="20"/>
      <c r="Q11" s="114">
        <v>6271847648</v>
      </c>
      <c r="R11" s="114"/>
    </row>
    <row r="12" spans="1:18" ht="21.75" customHeight="1" x14ac:dyDescent="0.2">
      <c r="A12" s="8" t="s">
        <v>230</v>
      </c>
      <c r="C12" s="81">
        <v>0</v>
      </c>
      <c r="D12" s="20"/>
      <c r="E12" s="81">
        <v>0</v>
      </c>
      <c r="F12" s="20"/>
      <c r="G12" s="81">
        <v>0</v>
      </c>
      <c r="H12" s="20"/>
      <c r="I12" s="81">
        <v>0</v>
      </c>
      <c r="J12" s="20"/>
      <c r="K12" s="81">
        <v>563500</v>
      </c>
      <c r="L12" s="20"/>
      <c r="M12" s="81">
        <v>5049439531</v>
      </c>
      <c r="N12" s="20"/>
      <c r="O12" s="81">
        <v>4640896403</v>
      </c>
      <c r="P12" s="20"/>
      <c r="Q12" s="114">
        <v>408543128</v>
      </c>
      <c r="R12" s="114"/>
    </row>
    <row r="13" spans="1:18" ht="21.75" customHeight="1" x14ac:dyDescent="0.2">
      <c r="A13" s="8" t="s">
        <v>231</v>
      </c>
      <c r="C13" s="81">
        <v>0</v>
      </c>
      <c r="D13" s="20"/>
      <c r="E13" s="81">
        <v>0</v>
      </c>
      <c r="F13" s="20"/>
      <c r="G13" s="81">
        <v>0</v>
      </c>
      <c r="H13" s="20"/>
      <c r="I13" s="81">
        <v>0</v>
      </c>
      <c r="J13" s="20"/>
      <c r="K13" s="81">
        <v>795336</v>
      </c>
      <c r="L13" s="20"/>
      <c r="M13" s="81">
        <v>2927887679</v>
      </c>
      <c r="N13" s="20"/>
      <c r="O13" s="81">
        <v>3695926392</v>
      </c>
      <c r="P13" s="20"/>
      <c r="Q13" s="114">
        <v>-768038713</v>
      </c>
      <c r="R13" s="114"/>
    </row>
    <row r="14" spans="1:18" ht="21.75" customHeight="1" x14ac:dyDescent="0.2">
      <c r="A14" s="8" t="s">
        <v>23</v>
      </c>
      <c r="C14" s="81">
        <v>0</v>
      </c>
      <c r="D14" s="20"/>
      <c r="E14" s="81">
        <v>0</v>
      </c>
      <c r="F14" s="20"/>
      <c r="G14" s="81">
        <v>0</v>
      </c>
      <c r="H14" s="20"/>
      <c r="I14" s="81">
        <v>0</v>
      </c>
      <c r="J14" s="20"/>
      <c r="K14" s="81">
        <v>1</v>
      </c>
      <c r="L14" s="20"/>
      <c r="M14" s="81">
        <v>1</v>
      </c>
      <c r="N14" s="20"/>
      <c r="O14" s="81">
        <v>5126</v>
      </c>
      <c r="P14" s="20"/>
      <c r="Q14" s="114">
        <v>-5125</v>
      </c>
      <c r="R14" s="114"/>
    </row>
    <row r="15" spans="1:18" ht="21.75" customHeight="1" x14ac:dyDescent="0.2">
      <c r="A15" s="8" t="s">
        <v>232</v>
      </c>
      <c r="C15" s="81">
        <v>0</v>
      </c>
      <c r="D15" s="20"/>
      <c r="E15" s="81">
        <v>0</v>
      </c>
      <c r="F15" s="20"/>
      <c r="G15" s="81">
        <v>0</v>
      </c>
      <c r="H15" s="20"/>
      <c r="I15" s="81">
        <v>0</v>
      </c>
      <c r="J15" s="20"/>
      <c r="K15" s="81">
        <v>56389215</v>
      </c>
      <c r="L15" s="20"/>
      <c r="M15" s="81">
        <v>152927551080</v>
      </c>
      <c r="N15" s="20"/>
      <c r="O15" s="81">
        <v>34914875653</v>
      </c>
      <c r="P15" s="20"/>
      <c r="Q15" s="114">
        <v>118012675427</v>
      </c>
      <c r="R15" s="114"/>
    </row>
    <row r="16" spans="1:18" ht="21.75" customHeight="1" x14ac:dyDescent="0.2">
      <c r="A16" s="8" t="s">
        <v>233</v>
      </c>
      <c r="C16" s="81">
        <v>0</v>
      </c>
      <c r="D16" s="20"/>
      <c r="E16" s="81">
        <v>0</v>
      </c>
      <c r="F16" s="20"/>
      <c r="G16" s="81">
        <v>0</v>
      </c>
      <c r="H16" s="20"/>
      <c r="I16" s="81">
        <v>0</v>
      </c>
      <c r="J16" s="20"/>
      <c r="K16" s="81">
        <v>827225</v>
      </c>
      <c r="L16" s="20"/>
      <c r="M16" s="81">
        <v>769939075</v>
      </c>
      <c r="N16" s="20"/>
      <c r="O16" s="81">
        <v>2250052000</v>
      </c>
      <c r="P16" s="20"/>
      <c r="Q16" s="114">
        <v>-1480112925</v>
      </c>
      <c r="R16" s="114"/>
    </row>
    <row r="17" spans="1:18" ht="21.75" customHeight="1" x14ac:dyDescent="0.2">
      <c r="A17" s="8" t="s">
        <v>234</v>
      </c>
      <c r="C17" s="81">
        <v>0</v>
      </c>
      <c r="D17" s="20"/>
      <c r="E17" s="81">
        <v>0</v>
      </c>
      <c r="F17" s="20"/>
      <c r="G17" s="81">
        <v>0</v>
      </c>
      <c r="H17" s="20"/>
      <c r="I17" s="81">
        <v>0</v>
      </c>
      <c r="J17" s="20"/>
      <c r="K17" s="81">
        <v>2545078</v>
      </c>
      <c r="L17" s="20"/>
      <c r="M17" s="81">
        <v>13106849622</v>
      </c>
      <c r="N17" s="20"/>
      <c r="O17" s="81">
        <v>12498232811</v>
      </c>
      <c r="P17" s="20"/>
      <c r="Q17" s="114">
        <v>608616811</v>
      </c>
      <c r="R17" s="114"/>
    </row>
    <row r="18" spans="1:18" ht="21.75" customHeight="1" x14ac:dyDescent="0.2">
      <c r="A18" s="8" t="s">
        <v>235</v>
      </c>
      <c r="C18" s="81">
        <v>0</v>
      </c>
      <c r="D18" s="20"/>
      <c r="E18" s="81">
        <v>0</v>
      </c>
      <c r="F18" s="20"/>
      <c r="G18" s="81">
        <v>0</v>
      </c>
      <c r="H18" s="20"/>
      <c r="I18" s="81">
        <v>0</v>
      </c>
      <c r="J18" s="20"/>
      <c r="K18" s="81">
        <v>454481</v>
      </c>
      <c r="L18" s="20"/>
      <c r="M18" s="81">
        <v>459987222</v>
      </c>
      <c r="N18" s="20"/>
      <c r="O18" s="81">
        <v>212242627</v>
      </c>
      <c r="P18" s="20"/>
      <c r="Q18" s="114">
        <v>247744595</v>
      </c>
      <c r="R18" s="114"/>
    </row>
    <row r="19" spans="1:18" ht="21.75" customHeight="1" x14ac:dyDescent="0.2">
      <c r="A19" s="8" t="s">
        <v>236</v>
      </c>
      <c r="C19" s="81">
        <v>0</v>
      </c>
      <c r="D19" s="20"/>
      <c r="E19" s="81">
        <v>0</v>
      </c>
      <c r="F19" s="20"/>
      <c r="G19" s="81">
        <v>0</v>
      </c>
      <c r="H19" s="20"/>
      <c r="I19" s="81">
        <v>0</v>
      </c>
      <c r="J19" s="20"/>
      <c r="K19" s="81">
        <v>750000</v>
      </c>
      <c r="L19" s="20"/>
      <c r="M19" s="81">
        <v>6112103377</v>
      </c>
      <c r="N19" s="20"/>
      <c r="O19" s="81">
        <v>7315510575</v>
      </c>
      <c r="P19" s="20"/>
      <c r="Q19" s="114">
        <v>-1203407198</v>
      </c>
      <c r="R19" s="114"/>
    </row>
    <row r="20" spans="1:18" ht="21.75" customHeight="1" x14ac:dyDescent="0.2">
      <c r="A20" s="8" t="s">
        <v>237</v>
      </c>
      <c r="C20" s="81">
        <v>0</v>
      </c>
      <c r="D20" s="20"/>
      <c r="E20" s="81">
        <v>0</v>
      </c>
      <c r="F20" s="20"/>
      <c r="G20" s="81">
        <v>0</v>
      </c>
      <c r="H20" s="20"/>
      <c r="I20" s="81">
        <v>0</v>
      </c>
      <c r="J20" s="20"/>
      <c r="K20" s="81">
        <v>22656987</v>
      </c>
      <c r="L20" s="20"/>
      <c r="M20" s="81">
        <v>45475002647</v>
      </c>
      <c r="N20" s="20"/>
      <c r="O20" s="81">
        <v>41793756343</v>
      </c>
      <c r="P20" s="20"/>
      <c r="Q20" s="114">
        <v>3681246304</v>
      </c>
      <c r="R20" s="114"/>
    </row>
    <row r="21" spans="1:18" ht="21.75" customHeight="1" x14ac:dyDescent="0.2">
      <c r="A21" s="8" t="s">
        <v>238</v>
      </c>
      <c r="C21" s="81">
        <v>0</v>
      </c>
      <c r="D21" s="20"/>
      <c r="E21" s="81">
        <v>0</v>
      </c>
      <c r="F21" s="20"/>
      <c r="G21" s="81">
        <v>0</v>
      </c>
      <c r="H21" s="20"/>
      <c r="I21" s="81">
        <v>0</v>
      </c>
      <c r="J21" s="20"/>
      <c r="K21" s="81">
        <v>7912015</v>
      </c>
      <c r="L21" s="20"/>
      <c r="M21" s="81">
        <v>16209208821</v>
      </c>
      <c r="N21" s="20"/>
      <c r="O21" s="81">
        <v>13412403972</v>
      </c>
      <c r="P21" s="20"/>
      <c r="Q21" s="114">
        <v>2796804849</v>
      </c>
      <c r="R21" s="114"/>
    </row>
    <row r="22" spans="1:18" ht="21.75" customHeight="1" x14ac:dyDescent="0.2">
      <c r="A22" s="95" t="s">
        <v>242</v>
      </c>
      <c r="C22" s="81">
        <v>0</v>
      </c>
      <c r="D22" s="20"/>
      <c r="E22" s="81">
        <v>0</v>
      </c>
      <c r="F22" s="20"/>
      <c r="G22" s="81">
        <v>0</v>
      </c>
      <c r="H22" s="20"/>
      <c r="I22" s="81">
        <v>0</v>
      </c>
      <c r="J22" s="20"/>
      <c r="K22" s="81">
        <v>1075000</v>
      </c>
      <c r="L22" s="20"/>
      <c r="M22" s="81">
        <v>138892289362</v>
      </c>
      <c r="N22" s="20"/>
      <c r="O22" s="81">
        <v>139528614500</v>
      </c>
      <c r="P22" s="20"/>
      <c r="Q22" s="114">
        <v>-636325138</v>
      </c>
      <c r="R22" s="114"/>
    </row>
    <row r="23" spans="1:18" ht="21.75" customHeight="1" x14ac:dyDescent="0.2">
      <c r="A23" s="95" t="s">
        <v>243</v>
      </c>
      <c r="C23" s="81">
        <v>0</v>
      </c>
      <c r="D23" s="20"/>
      <c r="E23" s="81">
        <v>0</v>
      </c>
      <c r="F23" s="20"/>
      <c r="G23" s="81">
        <v>0</v>
      </c>
      <c r="H23" s="20"/>
      <c r="I23" s="81">
        <v>0</v>
      </c>
      <c r="J23" s="20"/>
      <c r="K23" s="81">
        <v>28528000</v>
      </c>
      <c r="L23" s="20"/>
      <c r="M23" s="81">
        <v>276664544000</v>
      </c>
      <c r="N23" s="20"/>
      <c r="O23" s="81">
        <v>275551932000</v>
      </c>
      <c r="P23" s="20"/>
      <c r="Q23" s="114">
        <v>1112612000</v>
      </c>
      <c r="R23" s="114"/>
    </row>
    <row r="24" spans="1:18" ht="21.75" customHeight="1" x14ac:dyDescent="0.2">
      <c r="A24" s="95" t="s">
        <v>244</v>
      </c>
      <c r="C24" s="81">
        <v>0</v>
      </c>
      <c r="D24" s="20"/>
      <c r="E24" s="81">
        <v>0</v>
      </c>
      <c r="F24" s="20"/>
      <c r="G24" s="81">
        <v>0</v>
      </c>
      <c r="H24" s="20"/>
      <c r="I24" s="81">
        <v>0</v>
      </c>
      <c r="J24" s="20"/>
      <c r="K24" s="81">
        <v>49480</v>
      </c>
      <c r="L24" s="20"/>
      <c r="M24" s="81">
        <v>24168476901</v>
      </c>
      <c r="N24" s="20"/>
      <c r="O24" s="81">
        <v>24201773779</v>
      </c>
      <c r="P24" s="20"/>
      <c r="Q24" s="114">
        <v>-33296878</v>
      </c>
      <c r="R24" s="114"/>
    </row>
    <row r="25" spans="1:18" ht="21.75" customHeight="1" x14ac:dyDescent="0.2">
      <c r="A25" s="95" t="s">
        <v>245</v>
      </c>
      <c r="C25" s="81">
        <v>0</v>
      </c>
      <c r="D25" s="20"/>
      <c r="E25" s="81">
        <v>0</v>
      </c>
      <c r="F25" s="20"/>
      <c r="G25" s="81">
        <v>0</v>
      </c>
      <c r="H25" s="20"/>
      <c r="I25" s="81">
        <v>0</v>
      </c>
      <c r="J25" s="20"/>
      <c r="K25" s="81">
        <v>19026</v>
      </c>
      <c r="L25" s="20"/>
      <c r="M25" s="81">
        <v>23981582621</v>
      </c>
      <c r="N25" s="20"/>
      <c r="O25" s="81">
        <v>24134024376</v>
      </c>
      <c r="P25" s="20"/>
      <c r="Q25" s="114">
        <v>-152441755</v>
      </c>
      <c r="R25" s="114"/>
    </row>
    <row r="26" spans="1:18" ht="21.75" customHeight="1" x14ac:dyDescent="0.2">
      <c r="A26" s="95" t="s">
        <v>246</v>
      </c>
      <c r="C26" s="81">
        <v>0</v>
      </c>
      <c r="D26" s="20"/>
      <c r="E26" s="81">
        <v>0</v>
      </c>
      <c r="F26" s="20"/>
      <c r="G26" s="81">
        <v>0</v>
      </c>
      <c r="H26" s="20"/>
      <c r="I26" s="81">
        <v>0</v>
      </c>
      <c r="J26" s="20"/>
      <c r="K26" s="81">
        <v>1537000</v>
      </c>
      <c r="L26" s="20"/>
      <c r="M26" s="81">
        <v>88853972608</v>
      </c>
      <c r="N26" s="20"/>
      <c r="O26" s="81">
        <v>94923276214</v>
      </c>
      <c r="P26" s="20"/>
      <c r="Q26" s="114">
        <v>-6069303606</v>
      </c>
      <c r="R26" s="114"/>
    </row>
    <row r="27" spans="1:18" ht="21.75" customHeight="1" x14ac:dyDescent="0.2">
      <c r="A27" s="8" t="s">
        <v>124</v>
      </c>
      <c r="C27" s="81">
        <v>7295000</v>
      </c>
      <c r="D27" s="20"/>
      <c r="E27" s="81">
        <v>7295000000000</v>
      </c>
      <c r="F27" s="20"/>
      <c r="G27" s="81">
        <f>6817812250581-29969573050</f>
        <v>6787842677531</v>
      </c>
      <c r="H27" s="20"/>
      <c r="I27" s="81">
        <f>E27-G27</f>
        <v>507157322469</v>
      </c>
      <c r="J27" s="20"/>
      <c r="K27" s="81">
        <v>7295000</v>
      </c>
      <c r="L27" s="20"/>
      <c r="M27" s="81">
        <v>7295000000000</v>
      </c>
      <c r="N27" s="20"/>
      <c r="O27" s="81">
        <v>6817812250581</v>
      </c>
      <c r="P27" s="20"/>
      <c r="Q27" s="114">
        <v>477187749419</v>
      </c>
      <c r="R27" s="114"/>
    </row>
    <row r="28" spans="1:18" ht="21.75" customHeight="1" x14ac:dyDescent="0.2">
      <c r="A28" s="8" t="s">
        <v>149</v>
      </c>
      <c r="C28" s="81">
        <v>245000</v>
      </c>
      <c r="D28" s="20"/>
      <c r="E28" s="81">
        <v>245000000000</v>
      </c>
      <c r="F28" s="20"/>
      <c r="G28" s="81">
        <f>231271777555+13595003695</f>
        <v>244866781250</v>
      </c>
      <c r="H28" s="20"/>
      <c r="I28" s="81">
        <f>E28-G28</f>
        <v>133218750</v>
      </c>
      <c r="J28" s="20"/>
      <c r="K28" s="81">
        <v>245000</v>
      </c>
      <c r="L28" s="20"/>
      <c r="M28" s="81">
        <v>245000000000</v>
      </c>
      <c r="N28" s="20"/>
      <c r="O28" s="81">
        <v>231271777555</v>
      </c>
      <c r="P28" s="20"/>
      <c r="Q28" s="114">
        <v>13728222445</v>
      </c>
      <c r="R28" s="114"/>
    </row>
    <row r="29" spans="1:18" ht="21.75" customHeight="1" x14ac:dyDescent="0.2">
      <c r="A29" s="8" t="s">
        <v>251</v>
      </c>
      <c r="C29" s="81">
        <v>0</v>
      </c>
      <c r="D29" s="20"/>
      <c r="E29" s="81">
        <v>0</v>
      </c>
      <c r="F29" s="20"/>
      <c r="G29" s="81">
        <v>0</v>
      </c>
      <c r="H29" s="20"/>
      <c r="I29" s="81">
        <v>0</v>
      </c>
      <c r="J29" s="20"/>
      <c r="K29" s="81">
        <v>1380000</v>
      </c>
      <c r="L29" s="20"/>
      <c r="M29" s="81">
        <v>1380000000000</v>
      </c>
      <c r="N29" s="20"/>
      <c r="O29" s="81">
        <v>1379249625000</v>
      </c>
      <c r="P29" s="20"/>
      <c r="Q29" s="114">
        <v>750375000</v>
      </c>
      <c r="R29" s="114"/>
    </row>
    <row r="30" spans="1:18" ht="21.75" customHeight="1" x14ac:dyDescent="0.2">
      <c r="A30" s="8" t="s">
        <v>252</v>
      </c>
      <c r="C30" s="81">
        <v>0</v>
      </c>
      <c r="D30" s="20"/>
      <c r="E30" s="81">
        <v>0</v>
      </c>
      <c r="F30" s="20"/>
      <c r="G30" s="81">
        <v>0</v>
      </c>
      <c r="H30" s="20"/>
      <c r="I30" s="81">
        <v>0</v>
      </c>
      <c r="J30" s="20"/>
      <c r="K30" s="81">
        <v>1000000</v>
      </c>
      <c r="L30" s="20"/>
      <c r="M30" s="81">
        <v>1000000000000</v>
      </c>
      <c r="N30" s="20"/>
      <c r="O30" s="81">
        <v>957948831937</v>
      </c>
      <c r="P30" s="20"/>
      <c r="Q30" s="114">
        <v>42051168063</v>
      </c>
      <c r="R30" s="114"/>
    </row>
    <row r="31" spans="1:18" ht="21.75" customHeight="1" x14ac:dyDescent="0.2">
      <c r="A31" s="8" t="s">
        <v>155</v>
      </c>
      <c r="C31" s="81">
        <v>0</v>
      </c>
      <c r="D31" s="20"/>
      <c r="E31" s="81">
        <v>0</v>
      </c>
      <c r="F31" s="20"/>
      <c r="G31" s="81">
        <v>0</v>
      </c>
      <c r="H31" s="20"/>
      <c r="I31" s="81">
        <v>0</v>
      </c>
      <c r="J31" s="20"/>
      <c r="K31" s="81">
        <v>230000</v>
      </c>
      <c r="L31" s="20"/>
      <c r="M31" s="81">
        <v>215867698485</v>
      </c>
      <c r="N31" s="20"/>
      <c r="O31" s="81">
        <v>220840852452</v>
      </c>
      <c r="P31" s="20"/>
      <c r="Q31" s="114">
        <v>-4973153967</v>
      </c>
      <c r="R31" s="114"/>
    </row>
    <row r="32" spans="1:18" ht="21.75" customHeight="1" x14ac:dyDescent="0.2">
      <c r="A32" s="11" t="s">
        <v>253</v>
      </c>
      <c r="C32" s="93">
        <v>0</v>
      </c>
      <c r="D32" s="20"/>
      <c r="E32" s="82">
        <v>0</v>
      </c>
      <c r="F32" s="20"/>
      <c r="G32" s="82">
        <v>0</v>
      </c>
      <c r="H32" s="20"/>
      <c r="I32" s="82">
        <v>0</v>
      </c>
      <c r="J32" s="20"/>
      <c r="K32" s="93">
        <v>470000</v>
      </c>
      <c r="L32" s="20"/>
      <c r="M32" s="82">
        <v>416712500000</v>
      </c>
      <c r="N32" s="20"/>
      <c r="O32" s="82">
        <v>416127500000</v>
      </c>
      <c r="P32" s="20"/>
      <c r="Q32" s="128">
        <v>585000000</v>
      </c>
      <c r="R32" s="128"/>
    </row>
    <row r="33" spans="1:18" ht="21.75" customHeight="1" thickBot="1" x14ac:dyDescent="0.25">
      <c r="A33" s="15" t="s">
        <v>77</v>
      </c>
      <c r="C33" s="93"/>
      <c r="D33" s="20"/>
      <c r="E33" s="83">
        <v>7774367356894</v>
      </c>
      <c r="F33" s="20"/>
      <c r="G33" s="83">
        <v>7208087102316</v>
      </c>
      <c r="H33" s="20"/>
      <c r="I33" s="83">
        <f>SUM(I8:I32)</f>
        <v>517412998746</v>
      </c>
      <c r="J33" s="20"/>
      <c r="K33" s="93"/>
      <c r="L33" s="20"/>
      <c r="M33" s="83">
        <v>11582546389926</v>
      </c>
      <c r="N33" s="20"/>
      <c r="O33" s="83">
        <v>10861327434476</v>
      </c>
      <c r="P33" s="20"/>
      <c r="Q33" s="134">
        <v>721218955450</v>
      </c>
      <c r="R33" s="134"/>
    </row>
    <row r="34" spans="1:18" ht="13.5" thickTop="1" x14ac:dyDescent="0.2"/>
    <row r="35" spans="1:18" x14ac:dyDescent="0.2">
      <c r="Q35" s="22">
        <v>724238181519</v>
      </c>
    </row>
    <row r="36" spans="1:18" x14ac:dyDescent="0.2">
      <c r="Q36">
        <v>1384197366</v>
      </c>
    </row>
    <row r="37" spans="1:18" x14ac:dyDescent="0.2">
      <c r="Q37" s="22">
        <v>1635027623</v>
      </c>
    </row>
    <row r="38" spans="1:18" x14ac:dyDescent="0.2">
      <c r="Q38" s="22">
        <f>Q35-Q36-Q37</f>
        <v>721218956530</v>
      </c>
    </row>
    <row r="41" spans="1:18" x14ac:dyDescent="0.2">
      <c r="I41" s="21">
        <f>SUM(I8:I21)</f>
        <v>10122457527</v>
      </c>
      <c r="Q41" s="21">
        <f>SUM(Q8:Q21)</f>
        <v>197668349867</v>
      </c>
    </row>
    <row r="42" spans="1:18" x14ac:dyDescent="0.2">
      <c r="I42" s="21">
        <f>SUM(I22:I26)</f>
        <v>0</v>
      </c>
      <c r="Q42" s="21">
        <f>SUM(Q22:Q26)</f>
        <v>-5778755377</v>
      </c>
    </row>
    <row r="43" spans="1:18" x14ac:dyDescent="0.2">
      <c r="I43" s="21">
        <f>SUM(I27:I32)</f>
        <v>507290541219</v>
      </c>
      <c r="Q43" s="21">
        <f>SUM(Q27:Q32)</f>
        <v>529329360960</v>
      </c>
    </row>
    <row r="51" spans="9:17" x14ac:dyDescent="0.2">
      <c r="I51" s="20">
        <v>77190054645</v>
      </c>
      <c r="Q51" s="20">
        <v>84151436820</v>
      </c>
    </row>
    <row r="52" spans="9:17" x14ac:dyDescent="0.2">
      <c r="I52" s="20">
        <v>0</v>
      </c>
      <c r="Q52" s="20">
        <v>116044658582</v>
      </c>
    </row>
    <row r="53" spans="9:17" x14ac:dyDescent="0.2">
      <c r="I53" s="20">
        <v>0</v>
      </c>
      <c r="Q53" s="20">
        <v>-5447280328</v>
      </c>
    </row>
    <row r="54" spans="9:17" x14ac:dyDescent="0.2">
      <c r="I54" s="20">
        <v>490915975834</v>
      </c>
      <c r="Q54" s="20">
        <v>529489366445</v>
      </c>
    </row>
    <row r="55" spans="9:17" x14ac:dyDescent="0.2">
      <c r="I55" s="20">
        <v>-644806281</v>
      </c>
      <c r="Q55" s="20">
        <v>-1384197366</v>
      </c>
    </row>
    <row r="56" spans="9:17" x14ac:dyDescent="0.2">
      <c r="I56" s="20">
        <v>-1180965650</v>
      </c>
      <c r="Q56" s="20">
        <v>-1635027623</v>
      </c>
    </row>
    <row r="57" spans="9:17" x14ac:dyDescent="0.2">
      <c r="I57" s="94">
        <f>SUM(I51:I56)</f>
        <v>566280258548</v>
      </c>
      <c r="Q57" s="94">
        <f>SUM(Q51:Q56)</f>
        <v>721218956530</v>
      </c>
    </row>
    <row r="58" spans="9:17" x14ac:dyDescent="0.2">
      <c r="I58" s="20">
        <f>I57-I33</f>
        <v>48867259802</v>
      </c>
      <c r="Q58" s="20">
        <f>Q57-Q33</f>
        <v>1080</v>
      </c>
    </row>
    <row r="59" spans="9:17" x14ac:dyDescent="0.2">
      <c r="I59" s="98">
        <f>I58+'درآمد ناشی از تغییر قیمت اوراق'!I108</f>
        <v>-36041</v>
      </c>
      <c r="Q59" s="20"/>
    </row>
    <row r="60" spans="9:17" x14ac:dyDescent="0.2">
      <c r="Q60" s="20"/>
    </row>
    <row r="61" spans="9:17" x14ac:dyDescent="0.2">
      <c r="Q61" s="20"/>
    </row>
  </sheetData>
  <mergeCells count="34">
    <mergeCell ref="Q26:R26"/>
    <mergeCell ref="Q21:R21"/>
    <mergeCell ref="Q27:R27"/>
    <mergeCell ref="Q33:R33"/>
    <mergeCell ref="Q28:R28"/>
    <mergeCell ref="Q29:R29"/>
    <mergeCell ref="Q30:R30"/>
    <mergeCell ref="Q31:R31"/>
    <mergeCell ref="Q32:R32"/>
    <mergeCell ref="Q24:R24"/>
    <mergeCell ref="Q18:R18"/>
    <mergeCell ref="Q19:R19"/>
    <mergeCell ref="Q20:R20"/>
    <mergeCell ref="Q25:R25"/>
    <mergeCell ref="Q23:R23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22:R22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6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G123"/>
  <sheetViews>
    <sheetView rightToLeft="1" view="pageBreakPreview" topLeftCell="A83" zoomScaleNormal="100" zoomScaleSheetLayoutView="100" workbookViewId="0">
      <selection activeCell="H113" sqref="H113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6.42578125" bestFit="1" customWidth="1"/>
    <col min="4" max="4" width="1.28515625" customWidth="1"/>
    <col min="5" max="5" width="23.28515625" bestFit="1" customWidth="1"/>
    <col min="6" max="6" width="1.28515625" customWidth="1"/>
    <col min="7" max="7" width="23.140625" bestFit="1" customWidth="1"/>
    <col min="8" max="8" width="1.28515625" customWidth="1"/>
    <col min="9" max="9" width="26.42578125" bestFit="1" customWidth="1"/>
    <col min="10" max="10" width="1.28515625" customWidth="1"/>
    <col min="11" max="11" width="16.42578125" bestFit="1" customWidth="1"/>
    <col min="12" max="12" width="1.28515625" customWidth="1"/>
    <col min="13" max="13" width="23.28515625" bestFit="1" customWidth="1"/>
    <col min="14" max="14" width="1.28515625" customWidth="1"/>
    <col min="15" max="15" width="23" bestFit="1" customWidth="1"/>
    <col min="16" max="16" width="1.28515625" customWidth="1"/>
    <col min="17" max="17" width="17.85546875" customWidth="1"/>
    <col min="18" max="18" width="1.28515625" customWidth="1"/>
    <col min="19" max="19" width="0.28515625" customWidth="1"/>
    <col min="23" max="23" width="35.85546875" bestFit="1" customWidth="1"/>
    <col min="24" max="24" width="17" bestFit="1" customWidth="1"/>
    <col min="25" max="25" width="5.85546875" bestFit="1" customWidth="1"/>
    <col min="27" max="27" width="36" bestFit="1" customWidth="1"/>
    <col min="28" max="28" width="17" bestFit="1" customWidth="1"/>
    <col min="29" max="29" width="5.85546875" bestFit="1" customWidth="1"/>
    <col min="30" max="30" width="2" bestFit="1" customWidth="1"/>
  </cols>
  <sheetData>
    <row r="1" spans="1:18" ht="29.1" customHeight="1" x14ac:dyDescent="0.2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</row>
    <row r="2" spans="1:18" ht="21.75" customHeight="1" x14ac:dyDescent="0.2">
      <c r="A2" s="107" t="s">
        <v>205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8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18" ht="14.45" customHeight="1" x14ac:dyDescent="0.2"/>
    <row r="5" spans="1:18" ht="14.45" customHeight="1" x14ac:dyDescent="0.2">
      <c r="A5" s="108" t="s">
        <v>304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</row>
    <row r="6" spans="1:18" ht="14.45" customHeight="1" x14ac:dyDescent="0.2">
      <c r="A6" s="109" t="s">
        <v>208</v>
      </c>
      <c r="C6" s="109" t="s">
        <v>224</v>
      </c>
      <c r="D6" s="109"/>
      <c r="E6" s="109"/>
      <c r="F6" s="109"/>
      <c r="G6" s="109"/>
      <c r="H6" s="109"/>
      <c r="I6" s="109"/>
      <c r="K6" s="109" t="s">
        <v>225</v>
      </c>
      <c r="L6" s="109"/>
      <c r="M6" s="109"/>
      <c r="N6" s="109"/>
      <c r="O6" s="109"/>
      <c r="P6" s="109"/>
      <c r="Q6" s="109"/>
      <c r="R6" s="109"/>
    </row>
    <row r="7" spans="1:18" ht="45.75" customHeight="1" x14ac:dyDescent="0.2">
      <c r="A7" s="109"/>
      <c r="C7" s="19" t="s">
        <v>13</v>
      </c>
      <c r="D7" s="3"/>
      <c r="E7" s="19" t="s">
        <v>15</v>
      </c>
      <c r="F7" s="3"/>
      <c r="G7" s="19" t="s">
        <v>302</v>
      </c>
      <c r="H7" s="3"/>
      <c r="I7" s="19" t="s">
        <v>305</v>
      </c>
      <c r="K7" s="19" t="s">
        <v>13</v>
      </c>
      <c r="L7" s="3"/>
      <c r="M7" s="19" t="s">
        <v>15</v>
      </c>
      <c r="N7" s="3"/>
      <c r="O7" s="19" t="s">
        <v>302</v>
      </c>
      <c r="P7" s="3"/>
      <c r="Q7" s="133" t="s">
        <v>305</v>
      </c>
      <c r="R7" s="133"/>
    </row>
    <row r="8" spans="1:18" ht="21.75" customHeight="1" x14ac:dyDescent="0.2">
      <c r="A8" s="5" t="s">
        <v>50</v>
      </c>
      <c r="C8" s="80">
        <v>10000</v>
      </c>
      <c r="D8" s="20"/>
      <c r="E8" s="80">
        <v>19736250</v>
      </c>
      <c r="F8" s="20"/>
      <c r="G8" s="80">
        <v>19736250</v>
      </c>
      <c r="H8" s="20"/>
      <c r="I8" s="80">
        <v>0</v>
      </c>
      <c r="J8" s="20"/>
      <c r="K8" s="80">
        <v>10000</v>
      </c>
      <c r="L8" s="20"/>
      <c r="M8" s="80">
        <v>19736250</v>
      </c>
      <c r="N8" s="20"/>
      <c r="O8" s="80">
        <v>19736250</v>
      </c>
      <c r="P8" s="20"/>
      <c r="Q8" s="112">
        <v>0</v>
      </c>
      <c r="R8" s="112"/>
    </row>
    <row r="9" spans="1:18" ht="21.75" customHeight="1" x14ac:dyDescent="0.2">
      <c r="A9" s="8" t="s">
        <v>55</v>
      </c>
      <c r="C9" s="81">
        <v>10000</v>
      </c>
      <c r="D9" s="20"/>
      <c r="E9" s="81">
        <v>9714323</v>
      </c>
      <c r="F9" s="20"/>
      <c r="G9" s="81">
        <v>9714323</v>
      </c>
      <c r="H9" s="20"/>
      <c r="I9" s="81">
        <v>0</v>
      </c>
      <c r="J9" s="20"/>
      <c r="K9" s="81">
        <v>10000</v>
      </c>
      <c r="L9" s="20"/>
      <c r="M9" s="81">
        <v>9714323</v>
      </c>
      <c r="N9" s="20"/>
      <c r="O9" s="81">
        <v>9714323</v>
      </c>
      <c r="P9" s="20"/>
      <c r="Q9" s="114">
        <v>0</v>
      </c>
      <c r="R9" s="114"/>
    </row>
    <row r="10" spans="1:18" ht="21.75" customHeight="1" x14ac:dyDescent="0.2">
      <c r="A10" s="8" t="s">
        <v>57</v>
      </c>
      <c r="C10" s="81">
        <v>10000</v>
      </c>
      <c r="D10" s="20"/>
      <c r="E10" s="81">
        <v>4286606</v>
      </c>
      <c r="F10" s="20"/>
      <c r="G10" s="81">
        <v>4286606</v>
      </c>
      <c r="H10" s="20"/>
      <c r="I10" s="81">
        <v>0</v>
      </c>
      <c r="J10" s="20"/>
      <c r="K10" s="81">
        <v>10000</v>
      </c>
      <c r="L10" s="20"/>
      <c r="M10" s="81">
        <v>4286606</v>
      </c>
      <c r="N10" s="20"/>
      <c r="O10" s="81">
        <v>4286606</v>
      </c>
      <c r="P10" s="20"/>
      <c r="Q10" s="114">
        <v>0</v>
      </c>
      <c r="R10" s="114"/>
    </row>
    <row r="11" spans="1:18" ht="21.75" customHeight="1" x14ac:dyDescent="0.2">
      <c r="A11" s="8" t="s">
        <v>68</v>
      </c>
      <c r="C11" s="81">
        <v>1117416</v>
      </c>
      <c r="D11" s="20"/>
      <c r="E11" s="81">
        <v>2661068098</v>
      </c>
      <c r="F11" s="20"/>
      <c r="G11" s="81">
        <v>2543378135</v>
      </c>
      <c r="H11" s="20"/>
      <c r="I11" s="81">
        <v>117689963</v>
      </c>
      <c r="J11" s="20"/>
      <c r="K11" s="81">
        <v>1117416</v>
      </c>
      <c r="L11" s="20"/>
      <c r="M11" s="81">
        <v>2661068098</v>
      </c>
      <c r="N11" s="20"/>
      <c r="O11" s="81">
        <v>2543378135</v>
      </c>
      <c r="P11" s="20"/>
      <c r="Q11" s="114">
        <v>117689963</v>
      </c>
      <c r="R11" s="114"/>
    </row>
    <row r="12" spans="1:18" ht="21.75" customHeight="1" x14ac:dyDescent="0.2">
      <c r="A12" s="8" t="s">
        <v>31</v>
      </c>
      <c r="C12" s="81">
        <v>1000000</v>
      </c>
      <c r="D12" s="20"/>
      <c r="E12" s="81">
        <v>60796382900</v>
      </c>
      <c r="F12" s="20"/>
      <c r="G12" s="81">
        <v>60935300700</v>
      </c>
      <c r="H12" s="20"/>
      <c r="I12" s="81">
        <v>-138917800</v>
      </c>
      <c r="J12" s="20"/>
      <c r="K12" s="81">
        <v>1000000</v>
      </c>
      <c r="L12" s="20"/>
      <c r="M12" s="81">
        <v>60796382900</v>
      </c>
      <c r="N12" s="20"/>
      <c r="O12" s="81">
        <v>60260557100</v>
      </c>
      <c r="P12" s="20"/>
      <c r="Q12" s="114">
        <v>535825799</v>
      </c>
      <c r="R12" s="114"/>
    </row>
    <row r="13" spans="1:18" ht="21.75" customHeight="1" x14ac:dyDescent="0.2">
      <c r="A13" s="8" t="s">
        <v>24</v>
      </c>
      <c r="C13" s="81">
        <v>8120000</v>
      </c>
      <c r="D13" s="20"/>
      <c r="E13" s="81">
        <v>97089650420</v>
      </c>
      <c r="F13" s="20"/>
      <c r="G13" s="81">
        <v>89274134992</v>
      </c>
      <c r="H13" s="20"/>
      <c r="I13" s="81">
        <v>7815515427</v>
      </c>
      <c r="J13" s="20"/>
      <c r="K13" s="81">
        <v>8120000</v>
      </c>
      <c r="L13" s="20"/>
      <c r="M13" s="81">
        <v>97089650420</v>
      </c>
      <c r="N13" s="20"/>
      <c r="O13" s="81">
        <v>55917192856</v>
      </c>
      <c r="P13" s="20"/>
      <c r="Q13" s="114">
        <v>41172457564</v>
      </c>
      <c r="R13" s="114"/>
    </row>
    <row r="14" spans="1:18" ht="21.75" customHeight="1" x14ac:dyDescent="0.2">
      <c r="A14" s="8" t="s">
        <v>73</v>
      </c>
      <c r="C14" s="81">
        <v>3900000</v>
      </c>
      <c r="D14" s="20"/>
      <c r="E14" s="81">
        <v>30068757810</v>
      </c>
      <c r="F14" s="20"/>
      <c r="G14" s="81">
        <v>29913883695</v>
      </c>
      <c r="H14" s="20"/>
      <c r="I14" s="81">
        <v>154874114</v>
      </c>
      <c r="J14" s="20"/>
      <c r="K14" s="81">
        <v>3900000</v>
      </c>
      <c r="L14" s="20"/>
      <c r="M14" s="81">
        <v>30068757810</v>
      </c>
      <c r="N14" s="20"/>
      <c r="O14" s="81">
        <v>29913883695</v>
      </c>
      <c r="P14" s="20"/>
      <c r="Q14" s="114">
        <v>154874114</v>
      </c>
      <c r="R14" s="114"/>
    </row>
    <row r="15" spans="1:18" ht="21.75" customHeight="1" x14ac:dyDescent="0.2">
      <c r="A15" s="8" t="s">
        <v>49</v>
      </c>
      <c r="C15" s="81">
        <v>10000</v>
      </c>
      <c r="D15" s="20"/>
      <c r="E15" s="81">
        <v>11688940</v>
      </c>
      <c r="F15" s="20"/>
      <c r="G15" s="81">
        <v>11688940</v>
      </c>
      <c r="H15" s="20"/>
      <c r="I15" s="81">
        <v>0</v>
      </c>
      <c r="J15" s="20"/>
      <c r="K15" s="81">
        <v>10000</v>
      </c>
      <c r="L15" s="20"/>
      <c r="M15" s="81">
        <v>11688940</v>
      </c>
      <c r="N15" s="20"/>
      <c r="O15" s="81">
        <v>11688940</v>
      </c>
      <c r="P15" s="20"/>
      <c r="Q15" s="114">
        <v>0</v>
      </c>
      <c r="R15" s="114"/>
    </row>
    <row r="16" spans="1:18" ht="21.75" customHeight="1" x14ac:dyDescent="0.2">
      <c r="A16" s="8" t="s">
        <v>62</v>
      </c>
      <c r="C16" s="81">
        <v>12737739</v>
      </c>
      <c r="D16" s="20"/>
      <c r="E16" s="81">
        <v>20222842044</v>
      </c>
      <c r="F16" s="20"/>
      <c r="G16" s="81">
        <v>20222842044</v>
      </c>
      <c r="H16" s="20"/>
      <c r="I16" s="81">
        <v>0</v>
      </c>
      <c r="J16" s="20"/>
      <c r="K16" s="81">
        <v>12737739</v>
      </c>
      <c r="L16" s="20"/>
      <c r="M16" s="81">
        <v>20222842044</v>
      </c>
      <c r="N16" s="20"/>
      <c r="O16" s="81">
        <v>25278552555</v>
      </c>
      <c r="P16" s="20"/>
      <c r="Q16" s="114">
        <v>-5055710510</v>
      </c>
      <c r="R16" s="114"/>
    </row>
    <row r="17" spans="1:18" ht="21.75" customHeight="1" x14ac:dyDescent="0.2">
      <c r="A17" s="8" t="s">
        <v>71</v>
      </c>
      <c r="C17" s="81">
        <v>5400000</v>
      </c>
      <c r="D17" s="20"/>
      <c r="E17" s="81">
        <v>27595028700</v>
      </c>
      <c r="F17" s="20"/>
      <c r="G17" s="81">
        <v>26097338445</v>
      </c>
      <c r="H17" s="20"/>
      <c r="I17" s="81">
        <v>1497690254</v>
      </c>
      <c r="J17" s="20"/>
      <c r="K17" s="81">
        <v>5400000</v>
      </c>
      <c r="L17" s="20"/>
      <c r="M17" s="81">
        <v>27595028700</v>
      </c>
      <c r="N17" s="20"/>
      <c r="O17" s="81">
        <v>26097338445</v>
      </c>
      <c r="P17" s="20"/>
      <c r="Q17" s="114">
        <v>1497690254</v>
      </c>
      <c r="R17" s="114"/>
    </row>
    <row r="18" spans="1:18" ht="21.75" customHeight="1" x14ac:dyDescent="0.2">
      <c r="A18" s="8" t="s">
        <v>41</v>
      </c>
      <c r="C18" s="81">
        <v>10000</v>
      </c>
      <c r="D18" s="20"/>
      <c r="E18" s="81">
        <v>10914970</v>
      </c>
      <c r="F18" s="20"/>
      <c r="G18" s="81">
        <v>10914970</v>
      </c>
      <c r="H18" s="20"/>
      <c r="I18" s="81">
        <v>0</v>
      </c>
      <c r="J18" s="20"/>
      <c r="K18" s="81">
        <v>10000</v>
      </c>
      <c r="L18" s="20"/>
      <c r="M18" s="81">
        <v>10914970</v>
      </c>
      <c r="N18" s="20"/>
      <c r="O18" s="81">
        <v>10914970</v>
      </c>
      <c r="P18" s="20"/>
      <c r="Q18" s="114">
        <v>0</v>
      </c>
      <c r="R18" s="114"/>
    </row>
    <row r="19" spans="1:18" ht="21.75" customHeight="1" x14ac:dyDescent="0.2">
      <c r="A19" s="8" t="s">
        <v>29</v>
      </c>
      <c r="C19" s="81">
        <v>621899</v>
      </c>
      <c r="D19" s="20"/>
      <c r="E19" s="81">
        <v>12094997726</v>
      </c>
      <c r="F19" s="20"/>
      <c r="G19" s="81">
        <v>11076796387</v>
      </c>
      <c r="H19" s="20"/>
      <c r="I19" s="81">
        <v>1018201339</v>
      </c>
      <c r="J19" s="20"/>
      <c r="K19" s="81">
        <v>621899</v>
      </c>
      <c r="L19" s="20"/>
      <c r="M19" s="81">
        <v>12094997726</v>
      </c>
      <c r="N19" s="20"/>
      <c r="O19" s="81">
        <v>6436266647</v>
      </c>
      <c r="P19" s="20"/>
      <c r="Q19" s="114">
        <v>5658731079</v>
      </c>
      <c r="R19" s="114"/>
    </row>
    <row r="20" spans="1:18" ht="21.75" customHeight="1" x14ac:dyDescent="0.2">
      <c r="A20" s="8" t="s">
        <v>72</v>
      </c>
      <c r="C20" s="81">
        <v>2100000</v>
      </c>
      <c r="D20" s="20"/>
      <c r="E20" s="81">
        <v>25838710800</v>
      </c>
      <c r="F20" s="20"/>
      <c r="G20" s="81">
        <v>29223601416</v>
      </c>
      <c r="H20" s="20"/>
      <c r="I20" s="81">
        <v>-3384890616</v>
      </c>
      <c r="J20" s="20"/>
      <c r="K20" s="81">
        <v>2100000</v>
      </c>
      <c r="L20" s="20"/>
      <c r="M20" s="81">
        <v>25838710800</v>
      </c>
      <c r="N20" s="20"/>
      <c r="O20" s="81">
        <v>29223601416</v>
      </c>
      <c r="P20" s="20"/>
      <c r="Q20" s="114">
        <v>-3384890616</v>
      </c>
      <c r="R20" s="114"/>
    </row>
    <row r="21" spans="1:18" ht="21.75" customHeight="1" x14ac:dyDescent="0.2">
      <c r="A21" s="8" t="s">
        <v>66</v>
      </c>
      <c r="C21" s="81">
        <v>41456086</v>
      </c>
      <c r="D21" s="20"/>
      <c r="E21" s="81">
        <v>791860886262</v>
      </c>
      <c r="F21" s="20"/>
      <c r="G21" s="81">
        <v>613990420174</v>
      </c>
      <c r="H21" s="20"/>
      <c r="I21" s="81">
        <v>177870466088</v>
      </c>
      <c r="J21" s="20"/>
      <c r="K21" s="81">
        <v>41456086</v>
      </c>
      <c r="L21" s="20"/>
      <c r="M21" s="81">
        <v>791860886262</v>
      </c>
      <c r="N21" s="20"/>
      <c r="O21" s="81">
        <v>410927807835</v>
      </c>
      <c r="P21" s="20"/>
      <c r="Q21" s="114">
        <v>380933078427</v>
      </c>
      <c r="R21" s="114"/>
    </row>
    <row r="22" spans="1:18" ht="21.75" customHeight="1" x14ac:dyDescent="0.2">
      <c r="A22" s="8" t="s">
        <v>42</v>
      </c>
      <c r="C22" s="81">
        <v>29700000</v>
      </c>
      <c r="D22" s="20"/>
      <c r="E22" s="81">
        <v>84963217977</v>
      </c>
      <c r="F22" s="20"/>
      <c r="G22" s="81">
        <v>64186572582</v>
      </c>
      <c r="H22" s="20"/>
      <c r="I22" s="81">
        <v>20776645395</v>
      </c>
      <c r="J22" s="20"/>
      <c r="K22" s="81">
        <v>29700000</v>
      </c>
      <c r="L22" s="20"/>
      <c r="M22" s="81">
        <v>84963217977</v>
      </c>
      <c r="N22" s="20"/>
      <c r="O22" s="81">
        <v>48302016741</v>
      </c>
      <c r="P22" s="20"/>
      <c r="Q22" s="114">
        <v>36661201236</v>
      </c>
      <c r="R22" s="114"/>
    </row>
    <row r="23" spans="1:18" ht="21.75" customHeight="1" x14ac:dyDescent="0.2">
      <c r="A23" s="8" t="s">
        <v>27</v>
      </c>
      <c r="C23" s="81">
        <v>369735</v>
      </c>
      <c r="D23" s="20"/>
      <c r="E23" s="81">
        <v>13992686813</v>
      </c>
      <c r="F23" s="20"/>
      <c r="G23" s="81">
        <v>12781993769</v>
      </c>
      <c r="H23" s="20"/>
      <c r="I23" s="81">
        <v>1210693044</v>
      </c>
      <c r="J23" s="20"/>
      <c r="K23" s="81">
        <v>369735</v>
      </c>
      <c r="L23" s="20"/>
      <c r="M23" s="81">
        <v>13992686813</v>
      </c>
      <c r="N23" s="20"/>
      <c r="O23" s="81">
        <v>12687501604</v>
      </c>
      <c r="P23" s="20"/>
      <c r="Q23" s="114">
        <v>1305185209</v>
      </c>
      <c r="R23" s="114"/>
    </row>
    <row r="24" spans="1:18" ht="21.75" customHeight="1" x14ac:dyDescent="0.2">
      <c r="A24" s="8" t="s">
        <v>53</v>
      </c>
      <c r="C24" s="81">
        <v>10000</v>
      </c>
      <c r="D24" s="20"/>
      <c r="E24" s="81">
        <v>13385722</v>
      </c>
      <c r="F24" s="20"/>
      <c r="G24" s="81">
        <v>13385722</v>
      </c>
      <c r="H24" s="20"/>
      <c r="I24" s="81">
        <v>0</v>
      </c>
      <c r="J24" s="20"/>
      <c r="K24" s="81">
        <v>10000</v>
      </c>
      <c r="L24" s="20"/>
      <c r="M24" s="81">
        <v>13385722</v>
      </c>
      <c r="N24" s="20"/>
      <c r="O24" s="81">
        <v>13385722</v>
      </c>
      <c r="P24" s="20"/>
      <c r="Q24" s="114">
        <v>0</v>
      </c>
      <c r="R24" s="114"/>
    </row>
    <row r="25" spans="1:18" ht="21.75" customHeight="1" x14ac:dyDescent="0.2">
      <c r="A25" s="8" t="s">
        <v>60</v>
      </c>
      <c r="C25" s="81">
        <v>10000</v>
      </c>
      <c r="D25" s="20"/>
      <c r="E25" s="81">
        <v>12016389</v>
      </c>
      <c r="F25" s="20"/>
      <c r="G25" s="81">
        <v>12016389</v>
      </c>
      <c r="H25" s="20"/>
      <c r="I25" s="81">
        <v>0</v>
      </c>
      <c r="J25" s="20"/>
      <c r="K25" s="81">
        <v>10000</v>
      </c>
      <c r="L25" s="20"/>
      <c r="M25" s="81">
        <v>12016389</v>
      </c>
      <c r="N25" s="20"/>
      <c r="O25" s="81">
        <v>12016389</v>
      </c>
      <c r="P25" s="20"/>
      <c r="Q25" s="114">
        <v>0</v>
      </c>
      <c r="R25" s="114"/>
    </row>
    <row r="26" spans="1:18" ht="21.75" customHeight="1" x14ac:dyDescent="0.2">
      <c r="A26" s="8" t="s">
        <v>32</v>
      </c>
      <c r="C26" s="81">
        <v>2951000</v>
      </c>
      <c r="D26" s="20"/>
      <c r="E26" s="81">
        <v>37275843042</v>
      </c>
      <c r="F26" s="20"/>
      <c r="G26" s="81">
        <v>37275843042</v>
      </c>
      <c r="H26" s="20"/>
      <c r="I26" s="81">
        <v>0</v>
      </c>
      <c r="J26" s="20"/>
      <c r="K26" s="81">
        <v>2951000</v>
      </c>
      <c r="L26" s="20"/>
      <c r="M26" s="81">
        <v>37275843042</v>
      </c>
      <c r="N26" s="20"/>
      <c r="O26" s="81">
        <v>17100622416</v>
      </c>
      <c r="P26" s="20"/>
      <c r="Q26" s="114">
        <v>20175220626</v>
      </c>
      <c r="R26" s="114"/>
    </row>
    <row r="27" spans="1:18" ht="21.75" customHeight="1" x14ac:dyDescent="0.2">
      <c r="A27" s="8" t="s">
        <v>22</v>
      </c>
      <c r="C27" s="81">
        <v>21712602</v>
      </c>
      <c r="D27" s="20"/>
      <c r="E27" s="81">
        <v>44920832077</v>
      </c>
      <c r="F27" s="20"/>
      <c r="G27" s="81">
        <v>38349679184</v>
      </c>
      <c r="H27" s="20"/>
      <c r="I27" s="81">
        <v>6571152893</v>
      </c>
      <c r="J27" s="20"/>
      <c r="K27" s="81">
        <v>21712602</v>
      </c>
      <c r="L27" s="20"/>
      <c r="M27" s="81">
        <v>44920832077</v>
      </c>
      <c r="N27" s="20"/>
      <c r="O27" s="81">
        <v>38713661125</v>
      </c>
      <c r="P27" s="20"/>
      <c r="Q27" s="114">
        <v>6207170952</v>
      </c>
      <c r="R27" s="114"/>
    </row>
    <row r="28" spans="1:18" ht="21.75" customHeight="1" x14ac:dyDescent="0.2">
      <c r="A28" s="8" t="s">
        <v>64</v>
      </c>
      <c r="C28" s="81">
        <v>13599999</v>
      </c>
      <c r="D28" s="20"/>
      <c r="E28" s="81">
        <v>25073470332</v>
      </c>
      <c r="F28" s="20"/>
      <c r="G28" s="81">
        <v>18339529699</v>
      </c>
      <c r="H28" s="20"/>
      <c r="I28" s="81">
        <v>6733940633</v>
      </c>
      <c r="J28" s="20"/>
      <c r="K28" s="81">
        <v>13599999</v>
      </c>
      <c r="L28" s="20"/>
      <c r="M28" s="81">
        <v>25073470332</v>
      </c>
      <c r="N28" s="20"/>
      <c r="O28" s="81">
        <v>13562345362</v>
      </c>
      <c r="P28" s="20"/>
      <c r="Q28" s="114">
        <v>11511124970</v>
      </c>
      <c r="R28" s="114"/>
    </row>
    <row r="29" spans="1:18" ht="21.75" customHeight="1" x14ac:dyDescent="0.2">
      <c r="A29" s="8" t="s">
        <v>26</v>
      </c>
      <c r="C29" s="81">
        <v>980000</v>
      </c>
      <c r="D29" s="20"/>
      <c r="E29" s="81">
        <v>46481895880</v>
      </c>
      <c r="F29" s="20"/>
      <c r="G29" s="81">
        <v>43243721962</v>
      </c>
      <c r="H29" s="20"/>
      <c r="I29" s="81">
        <v>3238173917</v>
      </c>
      <c r="J29" s="20"/>
      <c r="K29" s="81">
        <v>980000</v>
      </c>
      <c r="L29" s="20"/>
      <c r="M29" s="81">
        <v>46481895880</v>
      </c>
      <c r="N29" s="20"/>
      <c r="O29" s="81">
        <v>51246776420</v>
      </c>
      <c r="P29" s="20"/>
      <c r="Q29" s="114">
        <v>-4764880540</v>
      </c>
      <c r="R29" s="114"/>
    </row>
    <row r="30" spans="1:18" ht="21.75" customHeight="1" x14ac:dyDescent="0.2">
      <c r="A30" s="8" t="s">
        <v>37</v>
      </c>
      <c r="C30" s="81">
        <v>10000</v>
      </c>
      <c r="D30" s="20"/>
      <c r="E30" s="81">
        <v>6836740</v>
      </c>
      <c r="F30" s="20"/>
      <c r="G30" s="81">
        <v>6836740</v>
      </c>
      <c r="H30" s="20"/>
      <c r="I30" s="81">
        <v>0</v>
      </c>
      <c r="J30" s="20"/>
      <c r="K30" s="81">
        <v>10000</v>
      </c>
      <c r="L30" s="20"/>
      <c r="M30" s="81">
        <v>6836740</v>
      </c>
      <c r="N30" s="20"/>
      <c r="O30" s="81">
        <v>6836740</v>
      </c>
      <c r="P30" s="20"/>
      <c r="Q30" s="114">
        <v>0</v>
      </c>
      <c r="R30" s="114"/>
    </row>
    <row r="31" spans="1:18" ht="21.75" customHeight="1" x14ac:dyDescent="0.2">
      <c r="A31" s="8" t="s">
        <v>47</v>
      </c>
      <c r="C31" s="81">
        <v>10000</v>
      </c>
      <c r="D31" s="20"/>
      <c r="E31" s="81">
        <v>12066003</v>
      </c>
      <c r="F31" s="20"/>
      <c r="G31" s="81">
        <v>12066003</v>
      </c>
      <c r="H31" s="20"/>
      <c r="I31" s="81">
        <v>0</v>
      </c>
      <c r="J31" s="20"/>
      <c r="K31" s="81">
        <v>10000</v>
      </c>
      <c r="L31" s="20"/>
      <c r="M31" s="81">
        <v>12066003</v>
      </c>
      <c r="N31" s="20"/>
      <c r="O31" s="81">
        <v>12066003</v>
      </c>
      <c r="P31" s="20"/>
      <c r="Q31" s="114">
        <v>0</v>
      </c>
      <c r="R31" s="114"/>
    </row>
    <row r="32" spans="1:18" ht="21.75" customHeight="1" x14ac:dyDescent="0.2">
      <c r="A32" s="8" t="s">
        <v>61</v>
      </c>
      <c r="C32" s="81">
        <v>3044096</v>
      </c>
      <c r="D32" s="20"/>
      <c r="E32" s="81">
        <v>28967219672</v>
      </c>
      <c r="F32" s="20"/>
      <c r="G32" s="81">
        <v>25131104011</v>
      </c>
      <c r="H32" s="20"/>
      <c r="I32" s="81">
        <v>3836115661</v>
      </c>
      <c r="J32" s="20"/>
      <c r="K32" s="81">
        <v>3044096</v>
      </c>
      <c r="L32" s="20"/>
      <c r="M32" s="81">
        <v>28967219672</v>
      </c>
      <c r="N32" s="20"/>
      <c r="O32" s="81">
        <v>25372749242</v>
      </c>
      <c r="P32" s="20"/>
      <c r="Q32" s="114">
        <v>3594470430</v>
      </c>
      <c r="R32" s="114"/>
    </row>
    <row r="33" spans="1:25" ht="21.75" customHeight="1" x14ac:dyDescent="0.2">
      <c r="A33" s="8" t="s">
        <v>34</v>
      </c>
      <c r="C33" s="81">
        <v>1439192</v>
      </c>
      <c r="D33" s="20"/>
      <c r="E33" s="81">
        <v>4067134946</v>
      </c>
      <c r="F33" s="20"/>
      <c r="G33" s="81">
        <v>5000945589</v>
      </c>
      <c r="H33" s="20"/>
      <c r="I33" s="81">
        <v>-933810642</v>
      </c>
      <c r="J33" s="20"/>
      <c r="K33" s="81">
        <v>1439192</v>
      </c>
      <c r="L33" s="20"/>
      <c r="M33" s="81">
        <v>4067134946</v>
      </c>
      <c r="N33" s="20"/>
      <c r="O33" s="81">
        <v>2373991953</v>
      </c>
      <c r="P33" s="20"/>
      <c r="Q33" s="114">
        <v>1693142993</v>
      </c>
      <c r="R33" s="114"/>
    </row>
    <row r="34" spans="1:25" ht="21.75" customHeight="1" x14ac:dyDescent="0.2">
      <c r="A34" s="8" t="s">
        <v>38</v>
      </c>
      <c r="C34" s="81">
        <v>10000</v>
      </c>
      <c r="D34" s="20"/>
      <c r="E34" s="81">
        <v>9148729</v>
      </c>
      <c r="F34" s="20"/>
      <c r="G34" s="81">
        <v>9148729</v>
      </c>
      <c r="H34" s="20"/>
      <c r="I34" s="81">
        <v>0</v>
      </c>
      <c r="J34" s="20"/>
      <c r="K34" s="81">
        <v>10000</v>
      </c>
      <c r="L34" s="20"/>
      <c r="M34" s="81">
        <v>9148729</v>
      </c>
      <c r="N34" s="20"/>
      <c r="O34" s="81">
        <v>9148729</v>
      </c>
      <c r="P34" s="20"/>
      <c r="Q34" s="114">
        <v>0</v>
      </c>
      <c r="R34" s="114"/>
    </row>
    <row r="35" spans="1:25" ht="21.75" customHeight="1" x14ac:dyDescent="0.2">
      <c r="A35" s="8" t="s">
        <v>54</v>
      </c>
      <c r="C35" s="81">
        <v>10000</v>
      </c>
      <c r="D35" s="20"/>
      <c r="E35" s="81">
        <v>5824624</v>
      </c>
      <c r="F35" s="20"/>
      <c r="G35" s="81">
        <v>5824624</v>
      </c>
      <c r="H35" s="20"/>
      <c r="I35" s="81">
        <v>0</v>
      </c>
      <c r="J35" s="20"/>
      <c r="K35" s="81">
        <v>10000</v>
      </c>
      <c r="L35" s="20"/>
      <c r="M35" s="81">
        <v>5824624</v>
      </c>
      <c r="N35" s="20"/>
      <c r="O35" s="81">
        <v>5824624</v>
      </c>
      <c r="P35" s="20"/>
      <c r="Q35" s="114">
        <v>0</v>
      </c>
      <c r="R35" s="114"/>
    </row>
    <row r="36" spans="1:25" ht="21.75" customHeight="1" x14ac:dyDescent="0.2">
      <c r="A36" s="8" t="s">
        <v>75</v>
      </c>
      <c r="C36" s="81">
        <v>3605721</v>
      </c>
      <c r="D36" s="20"/>
      <c r="E36" s="81">
        <v>28801682652</v>
      </c>
      <c r="F36" s="20"/>
      <c r="G36" s="81">
        <v>29956930285</v>
      </c>
      <c r="H36" s="20"/>
      <c r="I36" s="81">
        <v>-1155247632</v>
      </c>
      <c r="J36" s="20"/>
      <c r="K36" s="81">
        <v>3605721</v>
      </c>
      <c r="L36" s="20"/>
      <c r="M36" s="81">
        <v>28801682652</v>
      </c>
      <c r="N36" s="20"/>
      <c r="O36" s="81">
        <v>29956930285</v>
      </c>
      <c r="P36" s="20"/>
      <c r="Q36" s="114">
        <v>-1155247632</v>
      </c>
      <c r="R36" s="114"/>
    </row>
    <row r="37" spans="1:25" ht="21.75" customHeight="1" x14ac:dyDescent="0.2">
      <c r="A37" s="8" t="s">
        <v>70</v>
      </c>
      <c r="C37" s="81">
        <v>10666000</v>
      </c>
      <c r="D37" s="20"/>
      <c r="E37" s="81">
        <v>44133411089</v>
      </c>
      <c r="F37" s="20"/>
      <c r="G37" s="81">
        <v>35825573025</v>
      </c>
      <c r="H37" s="20"/>
      <c r="I37" s="81">
        <v>8307838064</v>
      </c>
      <c r="J37" s="20"/>
      <c r="K37" s="81">
        <v>10666000</v>
      </c>
      <c r="L37" s="20"/>
      <c r="M37" s="81">
        <v>44133411089</v>
      </c>
      <c r="N37" s="20"/>
      <c r="O37" s="81">
        <v>35825573025</v>
      </c>
      <c r="P37" s="20"/>
      <c r="Q37" s="114">
        <v>8307838064</v>
      </c>
      <c r="R37" s="114"/>
    </row>
    <row r="38" spans="1:25" ht="21.75" customHeight="1" x14ac:dyDescent="0.2">
      <c r="A38" s="8" t="s">
        <v>63</v>
      </c>
      <c r="C38" s="81">
        <v>303003995</v>
      </c>
      <c r="D38" s="20"/>
      <c r="E38" s="81">
        <v>570054723728</v>
      </c>
      <c r="F38" s="20"/>
      <c r="G38" s="81">
        <v>559230899860</v>
      </c>
      <c r="H38" s="20"/>
      <c r="I38" s="81">
        <v>10823823868</v>
      </c>
      <c r="J38" s="20"/>
      <c r="K38" s="81">
        <v>303003995</v>
      </c>
      <c r="L38" s="20"/>
      <c r="M38" s="81">
        <v>570054723728</v>
      </c>
      <c r="N38" s="20"/>
      <c r="O38" s="81">
        <v>539086560994</v>
      </c>
      <c r="P38" s="20"/>
      <c r="Q38" s="114">
        <v>30968162734</v>
      </c>
      <c r="R38" s="114"/>
    </row>
    <row r="39" spans="1:25" ht="21.75" customHeight="1" x14ac:dyDescent="0.2">
      <c r="A39" s="8" t="s">
        <v>46</v>
      </c>
      <c r="C39" s="81">
        <v>10000</v>
      </c>
      <c r="D39" s="20"/>
      <c r="E39" s="81">
        <v>4316374</v>
      </c>
      <c r="F39" s="20"/>
      <c r="G39" s="81">
        <v>4316374</v>
      </c>
      <c r="H39" s="20"/>
      <c r="I39" s="81">
        <v>0</v>
      </c>
      <c r="J39" s="20"/>
      <c r="K39" s="81">
        <v>10000</v>
      </c>
      <c r="L39" s="20"/>
      <c r="M39" s="81">
        <v>4316374</v>
      </c>
      <c r="N39" s="20"/>
      <c r="O39" s="81">
        <v>4316374</v>
      </c>
      <c r="P39" s="20"/>
      <c r="Q39" s="114">
        <v>0</v>
      </c>
      <c r="R39" s="114"/>
    </row>
    <row r="40" spans="1:25" ht="21.75" customHeight="1" x14ac:dyDescent="0.2">
      <c r="A40" s="8" t="s">
        <v>65</v>
      </c>
      <c r="C40" s="81">
        <v>3883867</v>
      </c>
      <c r="D40" s="20"/>
      <c r="E40" s="81">
        <v>26938374509</v>
      </c>
      <c r="F40" s="20"/>
      <c r="G40" s="81">
        <v>20463915399</v>
      </c>
      <c r="H40" s="20"/>
      <c r="I40" s="81">
        <v>6474459110</v>
      </c>
      <c r="J40" s="20"/>
      <c r="K40" s="81">
        <v>3883867</v>
      </c>
      <c r="L40" s="20"/>
      <c r="M40" s="81">
        <v>26938374509</v>
      </c>
      <c r="N40" s="20"/>
      <c r="O40" s="81">
        <v>13685002558</v>
      </c>
      <c r="P40" s="20"/>
      <c r="Q40" s="114">
        <v>13253371951</v>
      </c>
      <c r="R40" s="114"/>
    </row>
    <row r="41" spans="1:25" ht="21.75" customHeight="1" x14ac:dyDescent="0.2">
      <c r="A41" s="8" t="s">
        <v>76</v>
      </c>
      <c r="C41" s="81">
        <v>993000</v>
      </c>
      <c r="D41" s="20"/>
      <c r="E41" s="81">
        <v>35107098039</v>
      </c>
      <c r="F41" s="20"/>
      <c r="G41" s="81">
        <v>29968327201</v>
      </c>
      <c r="H41" s="20"/>
      <c r="I41" s="81">
        <v>5138770838</v>
      </c>
      <c r="J41" s="20"/>
      <c r="K41" s="81">
        <v>993000</v>
      </c>
      <c r="L41" s="20"/>
      <c r="M41" s="81">
        <v>35107098039</v>
      </c>
      <c r="N41" s="20"/>
      <c r="O41" s="81">
        <v>29968327201</v>
      </c>
      <c r="P41" s="20"/>
      <c r="Q41" s="114">
        <v>5138770838</v>
      </c>
      <c r="R41" s="114"/>
    </row>
    <row r="42" spans="1:25" ht="21.75" customHeight="1" x14ac:dyDescent="0.2">
      <c r="A42" s="8" t="s">
        <v>28</v>
      </c>
      <c r="C42" s="81">
        <v>2491443</v>
      </c>
      <c r="D42" s="20"/>
      <c r="E42" s="81">
        <v>25933211687</v>
      </c>
      <c r="F42" s="20"/>
      <c r="G42" s="81">
        <v>25883768004</v>
      </c>
      <c r="H42" s="20"/>
      <c r="I42" s="81">
        <v>49443683</v>
      </c>
      <c r="J42" s="20"/>
      <c r="K42" s="81">
        <v>2491443</v>
      </c>
      <c r="L42" s="20"/>
      <c r="M42" s="81">
        <v>25933211687</v>
      </c>
      <c r="N42" s="20"/>
      <c r="O42" s="81">
        <v>32217503785</v>
      </c>
      <c r="P42" s="20"/>
      <c r="Q42" s="114">
        <v>-6284292097</v>
      </c>
      <c r="R42" s="114"/>
    </row>
    <row r="43" spans="1:25" ht="21.75" customHeight="1" x14ac:dyDescent="0.2">
      <c r="A43" s="8" t="s">
        <v>45</v>
      </c>
      <c r="C43" s="81">
        <v>10000</v>
      </c>
      <c r="D43" s="20"/>
      <c r="E43" s="81">
        <v>4276683</v>
      </c>
      <c r="F43" s="20"/>
      <c r="G43" s="81">
        <v>4276683</v>
      </c>
      <c r="H43" s="20"/>
      <c r="I43" s="81">
        <v>0</v>
      </c>
      <c r="J43" s="20"/>
      <c r="K43" s="81">
        <v>10000</v>
      </c>
      <c r="L43" s="20"/>
      <c r="M43" s="81">
        <v>4276683</v>
      </c>
      <c r="N43" s="20"/>
      <c r="O43" s="81">
        <v>4276683</v>
      </c>
      <c r="P43" s="20"/>
      <c r="Q43" s="114">
        <v>0</v>
      </c>
      <c r="R43" s="114"/>
    </row>
    <row r="44" spans="1:25" ht="21.75" customHeight="1" x14ac:dyDescent="0.2">
      <c r="A44" s="8" t="s">
        <v>56</v>
      </c>
      <c r="C44" s="81">
        <v>10000</v>
      </c>
      <c r="D44" s="20"/>
      <c r="E44" s="81">
        <v>12562138</v>
      </c>
      <c r="F44" s="20"/>
      <c r="G44" s="81">
        <v>12562138</v>
      </c>
      <c r="H44" s="20"/>
      <c r="I44" s="81">
        <v>0</v>
      </c>
      <c r="J44" s="20"/>
      <c r="K44" s="81">
        <v>10000</v>
      </c>
      <c r="L44" s="20"/>
      <c r="M44" s="81">
        <v>12562138</v>
      </c>
      <c r="N44" s="20"/>
      <c r="O44" s="81">
        <v>12562138</v>
      </c>
      <c r="P44" s="20"/>
      <c r="Q44" s="114">
        <v>0</v>
      </c>
      <c r="R44" s="114"/>
    </row>
    <row r="45" spans="1:25" ht="21.75" customHeight="1" x14ac:dyDescent="0.2">
      <c r="A45" s="8" t="s">
        <v>40</v>
      </c>
      <c r="C45" s="81">
        <v>10000</v>
      </c>
      <c r="D45" s="20"/>
      <c r="E45" s="81">
        <v>4286606</v>
      </c>
      <c r="F45" s="20"/>
      <c r="G45" s="81">
        <v>4286606</v>
      </c>
      <c r="H45" s="20"/>
      <c r="I45" s="81">
        <v>0</v>
      </c>
      <c r="J45" s="20"/>
      <c r="K45" s="81">
        <v>10000</v>
      </c>
      <c r="L45" s="20"/>
      <c r="M45" s="81">
        <v>4286606</v>
      </c>
      <c r="N45" s="20"/>
      <c r="O45" s="81">
        <v>4286606</v>
      </c>
      <c r="P45" s="20"/>
      <c r="Q45" s="114">
        <v>0</v>
      </c>
      <c r="R45" s="114"/>
    </row>
    <row r="46" spans="1:25" ht="21.75" customHeight="1" x14ac:dyDescent="0.2">
      <c r="A46" s="8" t="s">
        <v>58</v>
      </c>
      <c r="C46" s="81">
        <v>10000</v>
      </c>
      <c r="D46" s="20"/>
      <c r="E46" s="81">
        <v>5080422</v>
      </c>
      <c r="F46" s="20"/>
      <c r="G46" s="81">
        <v>5080422</v>
      </c>
      <c r="H46" s="20"/>
      <c r="I46" s="81">
        <v>0</v>
      </c>
      <c r="J46" s="20"/>
      <c r="K46" s="81">
        <v>10000</v>
      </c>
      <c r="L46" s="20"/>
      <c r="M46" s="81">
        <v>5080422</v>
      </c>
      <c r="N46" s="20"/>
      <c r="O46" s="81">
        <v>5080422</v>
      </c>
      <c r="P46" s="20"/>
      <c r="Q46" s="114">
        <v>0</v>
      </c>
      <c r="R46" s="114"/>
      <c r="V46" s="96"/>
      <c r="W46" s="22"/>
      <c r="Y46" s="22"/>
    </row>
    <row r="47" spans="1:25" ht="21.75" customHeight="1" x14ac:dyDescent="0.2">
      <c r="A47" s="8" t="s">
        <v>39</v>
      </c>
      <c r="C47" s="81">
        <v>10000</v>
      </c>
      <c r="D47" s="20"/>
      <c r="E47" s="81">
        <v>4266761</v>
      </c>
      <c r="F47" s="20"/>
      <c r="G47" s="81">
        <v>4266761</v>
      </c>
      <c r="H47" s="20"/>
      <c r="I47" s="81">
        <v>0</v>
      </c>
      <c r="J47" s="20"/>
      <c r="K47" s="81">
        <v>10000</v>
      </c>
      <c r="L47" s="20"/>
      <c r="M47" s="81">
        <v>4266761</v>
      </c>
      <c r="N47" s="20"/>
      <c r="O47" s="81">
        <v>4266761</v>
      </c>
      <c r="P47" s="20"/>
      <c r="Q47" s="114">
        <v>0</v>
      </c>
      <c r="R47" s="114"/>
    </row>
    <row r="48" spans="1:25" ht="21.75" customHeight="1" x14ac:dyDescent="0.2">
      <c r="A48" s="8" t="s">
        <v>48</v>
      </c>
      <c r="C48" s="81">
        <v>10000</v>
      </c>
      <c r="D48" s="20"/>
      <c r="E48" s="81">
        <v>6876431</v>
      </c>
      <c r="F48" s="20"/>
      <c r="G48" s="81">
        <v>6876431</v>
      </c>
      <c r="H48" s="20"/>
      <c r="I48" s="81">
        <v>0</v>
      </c>
      <c r="J48" s="20"/>
      <c r="K48" s="81">
        <v>10000</v>
      </c>
      <c r="L48" s="20"/>
      <c r="M48" s="81">
        <v>6876431</v>
      </c>
      <c r="N48" s="20"/>
      <c r="O48" s="81">
        <v>6876431</v>
      </c>
      <c r="P48" s="20"/>
      <c r="Q48" s="114">
        <v>0</v>
      </c>
      <c r="R48" s="114"/>
    </row>
    <row r="49" spans="1:18" ht="21.75" customHeight="1" x14ac:dyDescent="0.2">
      <c r="A49" s="8" t="s">
        <v>23</v>
      </c>
      <c r="C49" s="81">
        <v>5060068</v>
      </c>
      <c r="D49" s="20"/>
      <c r="E49" s="81">
        <v>56736776520</v>
      </c>
      <c r="F49" s="20"/>
      <c r="G49" s="81">
        <v>47297383612</v>
      </c>
      <c r="H49" s="20"/>
      <c r="I49" s="81">
        <v>9439392908</v>
      </c>
      <c r="J49" s="20"/>
      <c r="K49" s="81">
        <v>5060068</v>
      </c>
      <c r="L49" s="20"/>
      <c r="M49" s="81">
        <v>56736776520</v>
      </c>
      <c r="N49" s="20"/>
      <c r="O49" s="81">
        <v>25935451999</v>
      </c>
      <c r="P49" s="20"/>
      <c r="Q49" s="114">
        <v>30801324521</v>
      </c>
      <c r="R49" s="114"/>
    </row>
    <row r="50" spans="1:18" ht="21.75" customHeight="1" x14ac:dyDescent="0.2">
      <c r="A50" s="8" t="s">
        <v>59</v>
      </c>
      <c r="C50" s="81">
        <v>10000</v>
      </c>
      <c r="D50" s="20"/>
      <c r="E50" s="81">
        <v>4306451</v>
      </c>
      <c r="F50" s="20"/>
      <c r="G50" s="81">
        <v>4306451</v>
      </c>
      <c r="H50" s="20"/>
      <c r="I50" s="81">
        <v>0</v>
      </c>
      <c r="J50" s="20"/>
      <c r="K50" s="81">
        <v>10000</v>
      </c>
      <c r="L50" s="20"/>
      <c r="M50" s="81">
        <v>4306451</v>
      </c>
      <c r="N50" s="20"/>
      <c r="O50" s="81">
        <v>4306451</v>
      </c>
      <c r="P50" s="20"/>
      <c r="Q50" s="114">
        <v>0</v>
      </c>
      <c r="R50" s="114"/>
    </row>
    <row r="51" spans="1:18" ht="21.75" customHeight="1" x14ac:dyDescent="0.2">
      <c r="A51" s="8" t="s">
        <v>67</v>
      </c>
      <c r="C51" s="81">
        <v>10716440</v>
      </c>
      <c r="D51" s="20"/>
      <c r="E51" s="81">
        <v>47106856500</v>
      </c>
      <c r="F51" s="20"/>
      <c r="G51" s="81">
        <v>45090415192</v>
      </c>
      <c r="H51" s="20"/>
      <c r="I51" s="81">
        <v>2016441308</v>
      </c>
      <c r="J51" s="20"/>
      <c r="K51" s="81">
        <v>10716440</v>
      </c>
      <c r="L51" s="20"/>
      <c r="M51" s="81">
        <v>47106856500</v>
      </c>
      <c r="N51" s="20"/>
      <c r="O51" s="81">
        <v>45090415192</v>
      </c>
      <c r="P51" s="20"/>
      <c r="Q51" s="114">
        <v>2016441308</v>
      </c>
      <c r="R51" s="114"/>
    </row>
    <row r="52" spans="1:18" ht="21.75" customHeight="1" x14ac:dyDescent="0.2">
      <c r="A52" s="8" t="s">
        <v>20</v>
      </c>
      <c r="C52" s="81">
        <v>151044394</v>
      </c>
      <c r="D52" s="20"/>
      <c r="E52" s="81">
        <v>205181367722</v>
      </c>
      <c r="F52" s="20"/>
      <c r="G52" s="81">
        <v>167562285784</v>
      </c>
      <c r="H52" s="20"/>
      <c r="I52" s="81">
        <v>37619081938</v>
      </c>
      <c r="J52" s="20"/>
      <c r="K52" s="81">
        <v>151044394</v>
      </c>
      <c r="L52" s="20"/>
      <c r="M52" s="81">
        <v>205181367722</v>
      </c>
      <c r="N52" s="20"/>
      <c r="O52" s="81">
        <v>130842464680</v>
      </c>
      <c r="P52" s="20"/>
      <c r="Q52" s="114">
        <v>74338903042</v>
      </c>
      <c r="R52" s="114"/>
    </row>
    <row r="53" spans="1:18" ht="21.75" customHeight="1" x14ac:dyDescent="0.2">
      <c r="A53" s="8" t="s">
        <v>35</v>
      </c>
      <c r="C53" s="81">
        <v>2338000</v>
      </c>
      <c r="D53" s="20"/>
      <c r="E53" s="81">
        <v>52105566259</v>
      </c>
      <c r="F53" s="20"/>
      <c r="G53" s="81">
        <v>31017427466</v>
      </c>
      <c r="H53" s="20"/>
      <c r="I53" s="81">
        <v>21088138793</v>
      </c>
      <c r="J53" s="20"/>
      <c r="K53" s="81">
        <v>2338000</v>
      </c>
      <c r="L53" s="20"/>
      <c r="M53" s="81">
        <v>52105566259</v>
      </c>
      <c r="N53" s="20"/>
      <c r="O53" s="81">
        <v>11941825570</v>
      </c>
      <c r="P53" s="20"/>
      <c r="Q53" s="114">
        <v>40163740689</v>
      </c>
      <c r="R53" s="114"/>
    </row>
    <row r="54" spans="1:18" ht="21.75" customHeight="1" x14ac:dyDescent="0.2">
      <c r="A54" s="8" t="s">
        <v>36</v>
      </c>
      <c r="C54" s="81">
        <v>1450000</v>
      </c>
      <c r="D54" s="20"/>
      <c r="E54" s="81">
        <v>54443870360</v>
      </c>
      <c r="F54" s="20"/>
      <c r="G54" s="81">
        <v>38732267180</v>
      </c>
      <c r="H54" s="20"/>
      <c r="I54" s="81">
        <v>15711603180</v>
      </c>
      <c r="J54" s="20"/>
      <c r="K54" s="81">
        <v>1450000</v>
      </c>
      <c r="L54" s="20"/>
      <c r="M54" s="81">
        <v>54443870360</v>
      </c>
      <c r="N54" s="20"/>
      <c r="O54" s="81">
        <v>27293874755</v>
      </c>
      <c r="P54" s="20"/>
      <c r="Q54" s="114">
        <v>27149995605</v>
      </c>
      <c r="R54" s="114"/>
    </row>
    <row r="55" spans="1:18" ht="21.75" customHeight="1" x14ac:dyDescent="0.2">
      <c r="A55" s="8" t="s">
        <v>33</v>
      </c>
      <c r="C55" s="81">
        <v>257779272</v>
      </c>
      <c r="D55" s="20"/>
      <c r="E55" s="81">
        <v>650465421012</v>
      </c>
      <c r="F55" s="20"/>
      <c r="G55" s="81">
        <v>556335938144</v>
      </c>
      <c r="H55" s="20"/>
      <c r="I55" s="81">
        <v>94129482868</v>
      </c>
      <c r="J55" s="20"/>
      <c r="K55" s="81">
        <v>257779272</v>
      </c>
      <c r="L55" s="20"/>
      <c r="M55" s="81">
        <v>650465421012</v>
      </c>
      <c r="N55" s="20"/>
      <c r="O55" s="81">
        <v>564220727942</v>
      </c>
      <c r="P55" s="20"/>
      <c r="Q55" s="114">
        <v>86244693070</v>
      </c>
      <c r="R55" s="114"/>
    </row>
    <row r="56" spans="1:18" ht="21.75" customHeight="1" x14ac:dyDescent="0.2">
      <c r="A56" s="72" t="s">
        <v>43</v>
      </c>
      <c r="C56" s="81">
        <v>3200000</v>
      </c>
      <c r="D56" s="20"/>
      <c r="E56" s="81">
        <v>57980320640</v>
      </c>
      <c r="F56" s="20"/>
      <c r="G56" s="81">
        <v>47406691520</v>
      </c>
      <c r="H56" s="20"/>
      <c r="I56" s="81">
        <v>10573629120</v>
      </c>
      <c r="J56" s="20"/>
      <c r="K56" s="81">
        <v>3200000</v>
      </c>
      <c r="L56" s="20"/>
      <c r="M56" s="81">
        <v>57980320640</v>
      </c>
      <c r="N56" s="20"/>
      <c r="O56" s="81">
        <v>50106030612</v>
      </c>
      <c r="P56" s="20"/>
      <c r="Q56" s="114">
        <v>7874290027</v>
      </c>
      <c r="R56" s="114"/>
    </row>
    <row r="57" spans="1:18" ht="21.75" customHeight="1" x14ac:dyDescent="0.2">
      <c r="A57" s="8" t="s">
        <v>44</v>
      </c>
      <c r="C57" s="81">
        <v>4400000</v>
      </c>
      <c r="D57" s="20"/>
      <c r="E57" s="81">
        <v>82822792360</v>
      </c>
      <c r="F57" s="20"/>
      <c r="G57" s="81">
        <v>59857695480</v>
      </c>
      <c r="H57" s="20"/>
      <c r="I57" s="81">
        <v>22965096880</v>
      </c>
      <c r="J57" s="20"/>
      <c r="K57" s="81">
        <v>4400000</v>
      </c>
      <c r="L57" s="20"/>
      <c r="M57" s="81">
        <v>82822792360</v>
      </c>
      <c r="N57" s="20"/>
      <c r="O57" s="81">
        <v>59290117040</v>
      </c>
      <c r="P57" s="20"/>
      <c r="Q57" s="114">
        <v>23532675320</v>
      </c>
      <c r="R57" s="114"/>
    </row>
    <row r="58" spans="1:18" ht="21.75" customHeight="1" x14ac:dyDescent="0.2">
      <c r="A58" s="8" t="s">
        <v>74</v>
      </c>
      <c r="C58" s="81">
        <v>5906927</v>
      </c>
      <c r="D58" s="20"/>
      <c r="E58" s="81">
        <v>29892458916</v>
      </c>
      <c r="F58" s="20"/>
      <c r="G58" s="81">
        <v>29968674839</v>
      </c>
      <c r="H58" s="20"/>
      <c r="I58" s="81">
        <v>-76215922</v>
      </c>
      <c r="J58" s="20"/>
      <c r="K58" s="81">
        <v>5906927</v>
      </c>
      <c r="L58" s="20"/>
      <c r="M58" s="81">
        <v>29892458916</v>
      </c>
      <c r="N58" s="20"/>
      <c r="O58" s="81">
        <v>29968674839</v>
      </c>
      <c r="P58" s="20"/>
      <c r="Q58" s="114">
        <v>-76215922</v>
      </c>
      <c r="R58" s="114"/>
    </row>
    <row r="59" spans="1:18" ht="21.75" customHeight="1" x14ac:dyDescent="0.2">
      <c r="A59" s="8" t="s">
        <v>51</v>
      </c>
      <c r="C59" s="81">
        <v>10000</v>
      </c>
      <c r="D59" s="20"/>
      <c r="E59" s="81">
        <v>12909432</v>
      </c>
      <c r="F59" s="20"/>
      <c r="G59" s="81">
        <v>12909432</v>
      </c>
      <c r="H59" s="20"/>
      <c r="I59" s="81">
        <v>0</v>
      </c>
      <c r="J59" s="20"/>
      <c r="K59" s="81">
        <v>10000</v>
      </c>
      <c r="L59" s="20"/>
      <c r="M59" s="81">
        <v>12909432</v>
      </c>
      <c r="N59" s="20"/>
      <c r="O59" s="81">
        <v>12909432</v>
      </c>
      <c r="P59" s="20"/>
      <c r="Q59" s="114">
        <v>0</v>
      </c>
      <c r="R59" s="114"/>
    </row>
    <row r="60" spans="1:18" ht="21.75" customHeight="1" x14ac:dyDescent="0.2">
      <c r="A60" s="8" t="s">
        <v>69</v>
      </c>
      <c r="C60" s="81">
        <v>510674</v>
      </c>
      <c r="D60" s="20"/>
      <c r="E60" s="81">
        <v>709417085</v>
      </c>
      <c r="F60" s="20"/>
      <c r="G60" s="81">
        <v>651109350</v>
      </c>
      <c r="H60" s="20"/>
      <c r="I60" s="81">
        <v>58307735</v>
      </c>
      <c r="J60" s="20"/>
      <c r="K60" s="81">
        <v>510674</v>
      </c>
      <c r="L60" s="20"/>
      <c r="M60" s="81">
        <v>709417085</v>
      </c>
      <c r="N60" s="20"/>
      <c r="O60" s="81">
        <v>651109350</v>
      </c>
      <c r="P60" s="20"/>
      <c r="Q60" s="114">
        <v>58307735</v>
      </c>
      <c r="R60" s="114"/>
    </row>
    <row r="61" spans="1:18" ht="21.75" customHeight="1" x14ac:dyDescent="0.2">
      <c r="A61" s="8" t="s">
        <v>30</v>
      </c>
      <c r="C61" s="81">
        <v>668664</v>
      </c>
      <c r="D61" s="20"/>
      <c r="E61" s="81">
        <v>22817600866</v>
      </c>
      <c r="F61" s="20"/>
      <c r="G61" s="81">
        <v>19950472115</v>
      </c>
      <c r="H61" s="20"/>
      <c r="I61" s="81">
        <v>2867128751</v>
      </c>
      <c r="J61" s="20"/>
      <c r="K61" s="81">
        <v>668664</v>
      </c>
      <c r="L61" s="20"/>
      <c r="M61" s="81">
        <v>22817600866</v>
      </c>
      <c r="N61" s="20"/>
      <c r="O61" s="81">
        <v>18909613977</v>
      </c>
      <c r="P61" s="20"/>
      <c r="Q61" s="114">
        <v>3907986889</v>
      </c>
      <c r="R61" s="114"/>
    </row>
    <row r="62" spans="1:18" ht="21.75" customHeight="1" x14ac:dyDescent="0.2">
      <c r="A62" s="8" t="s">
        <v>52</v>
      </c>
      <c r="C62" s="81">
        <v>10000</v>
      </c>
      <c r="D62" s="20"/>
      <c r="E62" s="81">
        <v>5973465</v>
      </c>
      <c r="F62" s="20"/>
      <c r="G62" s="81">
        <v>5973465</v>
      </c>
      <c r="H62" s="20"/>
      <c r="I62" s="81">
        <v>0</v>
      </c>
      <c r="J62" s="20"/>
      <c r="K62" s="81">
        <v>10000</v>
      </c>
      <c r="L62" s="20"/>
      <c r="M62" s="81">
        <v>5973465</v>
      </c>
      <c r="N62" s="20"/>
      <c r="O62" s="81">
        <v>5973465</v>
      </c>
      <c r="P62" s="20"/>
      <c r="Q62" s="114">
        <v>0</v>
      </c>
      <c r="R62" s="114"/>
    </row>
    <row r="63" spans="1:18" ht="21.75" customHeight="1" x14ac:dyDescent="0.2">
      <c r="A63" s="95" t="s">
        <v>111</v>
      </c>
      <c r="C63" s="81">
        <v>24385722</v>
      </c>
      <c r="D63" s="20"/>
      <c r="E63" s="81">
        <v>273632186562</v>
      </c>
      <c r="F63" s="20"/>
      <c r="G63" s="81">
        <v>253757803132</v>
      </c>
      <c r="H63" s="20"/>
      <c r="I63" s="81">
        <v>19874383430</v>
      </c>
      <c r="J63" s="20"/>
      <c r="K63" s="81">
        <v>24385722</v>
      </c>
      <c r="L63" s="20"/>
      <c r="M63" s="81">
        <v>273632186562</v>
      </c>
      <c r="N63" s="20"/>
      <c r="O63" s="81">
        <v>249999991699</v>
      </c>
      <c r="P63" s="20"/>
      <c r="Q63" s="114">
        <v>23632194863</v>
      </c>
      <c r="R63" s="114"/>
    </row>
    <row r="64" spans="1:18" ht="21.75" customHeight="1" x14ac:dyDescent="0.2">
      <c r="A64" s="95" t="s">
        <v>107</v>
      </c>
      <c r="C64" s="81">
        <v>2500000</v>
      </c>
      <c r="D64" s="20"/>
      <c r="E64" s="81">
        <v>68594369250</v>
      </c>
      <c r="F64" s="20"/>
      <c r="G64" s="81">
        <v>54873500000</v>
      </c>
      <c r="H64" s="20"/>
      <c r="I64" s="81">
        <v>13720869250</v>
      </c>
      <c r="J64" s="20"/>
      <c r="K64" s="81">
        <v>2500000</v>
      </c>
      <c r="L64" s="20"/>
      <c r="M64" s="81">
        <v>68594369250</v>
      </c>
      <c r="N64" s="20"/>
      <c r="O64" s="81">
        <v>42382296000</v>
      </c>
      <c r="P64" s="20"/>
      <c r="Q64" s="114">
        <v>26212073250</v>
      </c>
      <c r="R64" s="114"/>
    </row>
    <row r="65" spans="1:18" ht="21.75" customHeight="1" x14ac:dyDescent="0.2">
      <c r="A65" s="95" t="s">
        <v>108</v>
      </c>
      <c r="C65" s="81">
        <v>3626000</v>
      </c>
      <c r="D65" s="20"/>
      <c r="E65" s="81">
        <v>77844812183</v>
      </c>
      <c r="F65" s="20"/>
      <c r="G65" s="81">
        <v>66275534864</v>
      </c>
      <c r="H65" s="20"/>
      <c r="I65" s="81">
        <v>11569277319</v>
      </c>
      <c r="J65" s="20"/>
      <c r="K65" s="81">
        <v>3626000</v>
      </c>
      <c r="L65" s="20"/>
      <c r="M65" s="81">
        <v>77844812183</v>
      </c>
      <c r="N65" s="20"/>
      <c r="O65" s="81">
        <v>61995842847</v>
      </c>
      <c r="P65" s="20"/>
      <c r="Q65" s="114">
        <v>15848969336</v>
      </c>
      <c r="R65" s="114"/>
    </row>
    <row r="66" spans="1:18" ht="21.75" customHeight="1" x14ac:dyDescent="0.2">
      <c r="A66" s="95" t="s">
        <v>104</v>
      </c>
      <c r="C66" s="81">
        <v>1470</v>
      </c>
      <c r="D66" s="20"/>
      <c r="E66" s="81">
        <v>282975404250</v>
      </c>
      <c r="F66" s="20"/>
      <c r="G66" s="81">
        <v>222602525410</v>
      </c>
      <c r="H66" s="20"/>
      <c r="I66" s="81">
        <v>60372878840</v>
      </c>
      <c r="J66" s="20"/>
      <c r="K66" s="81">
        <v>1470</v>
      </c>
      <c r="L66" s="20"/>
      <c r="M66" s="81">
        <v>282975404250</v>
      </c>
      <c r="N66" s="20"/>
      <c r="O66" s="81">
        <v>164916126850</v>
      </c>
      <c r="P66" s="20"/>
      <c r="Q66" s="114">
        <v>118059277400</v>
      </c>
      <c r="R66" s="114"/>
    </row>
    <row r="67" spans="1:18" ht="21.75" customHeight="1" x14ac:dyDescent="0.2">
      <c r="A67" s="95" t="s">
        <v>110</v>
      </c>
      <c r="C67" s="81">
        <v>5338755</v>
      </c>
      <c r="D67" s="20"/>
      <c r="E67" s="81">
        <v>124415823219</v>
      </c>
      <c r="F67" s="20"/>
      <c r="G67" s="81">
        <v>98806127267</v>
      </c>
      <c r="H67" s="20"/>
      <c r="I67" s="81">
        <v>25609695952</v>
      </c>
      <c r="J67" s="20"/>
      <c r="K67" s="81">
        <v>5338755</v>
      </c>
      <c r="L67" s="20"/>
      <c r="M67" s="81">
        <v>124415823219</v>
      </c>
      <c r="N67" s="20"/>
      <c r="O67" s="81">
        <v>99998228054</v>
      </c>
      <c r="P67" s="20"/>
      <c r="Q67" s="114">
        <v>24417595165</v>
      </c>
      <c r="R67" s="114"/>
    </row>
    <row r="68" spans="1:18" ht="21.75" customHeight="1" x14ac:dyDescent="0.2">
      <c r="A68" s="95" t="s">
        <v>112</v>
      </c>
      <c r="C68" s="81">
        <v>4994000</v>
      </c>
      <c r="D68" s="20"/>
      <c r="E68" s="81">
        <v>49880072000</v>
      </c>
      <c r="F68" s="20"/>
      <c r="G68" s="81">
        <v>49999928000</v>
      </c>
      <c r="H68" s="20"/>
      <c r="I68" s="81">
        <v>-119855999</v>
      </c>
      <c r="J68" s="20"/>
      <c r="K68" s="81">
        <v>4994000</v>
      </c>
      <c r="L68" s="20"/>
      <c r="M68" s="81">
        <v>49880072000</v>
      </c>
      <c r="N68" s="20"/>
      <c r="O68" s="81">
        <v>49999928000</v>
      </c>
      <c r="P68" s="20"/>
      <c r="Q68" s="114">
        <v>-119855999</v>
      </c>
      <c r="R68" s="114"/>
    </row>
    <row r="69" spans="1:18" ht="21.75" customHeight="1" x14ac:dyDescent="0.2">
      <c r="A69" s="95" t="s">
        <v>113</v>
      </c>
      <c r="C69" s="81">
        <v>5000000</v>
      </c>
      <c r="D69" s="20"/>
      <c r="E69" s="81">
        <v>49885000000</v>
      </c>
      <c r="F69" s="20"/>
      <c r="G69" s="81">
        <v>50112250000</v>
      </c>
      <c r="H69" s="20"/>
      <c r="I69" s="81">
        <v>-227249999</v>
      </c>
      <c r="J69" s="20"/>
      <c r="K69" s="81">
        <v>5000000</v>
      </c>
      <c r="L69" s="20"/>
      <c r="M69" s="81">
        <v>49885000000</v>
      </c>
      <c r="N69" s="20"/>
      <c r="O69" s="81">
        <v>50112250000</v>
      </c>
      <c r="P69" s="20"/>
      <c r="Q69" s="114">
        <v>-227249999</v>
      </c>
      <c r="R69" s="114"/>
    </row>
    <row r="70" spans="1:18" ht="21.75" customHeight="1" x14ac:dyDescent="0.2">
      <c r="A70" s="95" t="s">
        <v>114</v>
      </c>
      <c r="C70" s="81">
        <v>15335408</v>
      </c>
      <c r="D70" s="20"/>
      <c r="E70" s="81">
        <v>174268555436</v>
      </c>
      <c r="F70" s="20"/>
      <c r="G70" s="81">
        <v>159999992560</v>
      </c>
      <c r="H70" s="20"/>
      <c r="I70" s="81">
        <v>14268562876</v>
      </c>
      <c r="J70" s="20"/>
      <c r="K70" s="81">
        <v>15335408</v>
      </c>
      <c r="L70" s="20"/>
      <c r="M70" s="81">
        <v>174268555436</v>
      </c>
      <c r="N70" s="20"/>
      <c r="O70" s="81">
        <v>159999992560</v>
      </c>
      <c r="P70" s="20"/>
      <c r="Q70" s="114">
        <v>14268562876</v>
      </c>
      <c r="R70" s="114"/>
    </row>
    <row r="71" spans="1:18" ht="21.75" customHeight="1" x14ac:dyDescent="0.2">
      <c r="A71" s="95" t="s">
        <v>106</v>
      </c>
      <c r="C71" s="81">
        <v>33328000</v>
      </c>
      <c r="D71" s="20"/>
      <c r="E71" s="81">
        <v>550575780444</v>
      </c>
      <c r="F71" s="20"/>
      <c r="G71" s="81">
        <v>447263849665</v>
      </c>
      <c r="H71" s="20"/>
      <c r="I71" s="81">
        <v>103311930779</v>
      </c>
      <c r="J71" s="20"/>
      <c r="K71" s="81">
        <v>33328000</v>
      </c>
      <c r="L71" s="20"/>
      <c r="M71" s="81">
        <v>550575780444</v>
      </c>
      <c r="N71" s="20"/>
      <c r="O71" s="81">
        <v>325950944120</v>
      </c>
      <c r="P71" s="20"/>
      <c r="Q71" s="114">
        <v>224624836324</v>
      </c>
      <c r="R71" s="114"/>
    </row>
    <row r="72" spans="1:18" ht="21.75" customHeight="1" x14ac:dyDescent="0.2">
      <c r="A72" s="95" t="s">
        <v>105</v>
      </c>
      <c r="C72" s="81">
        <v>115000</v>
      </c>
      <c r="D72" s="20"/>
      <c r="E72" s="81">
        <v>58836249664</v>
      </c>
      <c r="F72" s="20"/>
      <c r="G72" s="81">
        <v>53530994880</v>
      </c>
      <c r="H72" s="20"/>
      <c r="I72" s="81">
        <v>5305254784</v>
      </c>
      <c r="J72" s="20"/>
      <c r="K72" s="81">
        <v>115000</v>
      </c>
      <c r="L72" s="20"/>
      <c r="M72" s="81">
        <v>58836249664</v>
      </c>
      <c r="N72" s="20"/>
      <c r="O72" s="81">
        <v>29631819701</v>
      </c>
      <c r="P72" s="20"/>
      <c r="Q72" s="114">
        <v>29204429963</v>
      </c>
      <c r="R72" s="114"/>
    </row>
    <row r="73" spans="1:18" ht="21.75" customHeight="1" x14ac:dyDescent="0.2">
      <c r="A73" s="95" t="s">
        <v>109</v>
      </c>
      <c r="C73" s="81">
        <v>14000000</v>
      </c>
      <c r="D73" s="20"/>
      <c r="E73" s="81">
        <v>265554951200</v>
      </c>
      <c r="F73" s="20"/>
      <c r="G73" s="81">
        <v>235491071200</v>
      </c>
      <c r="H73" s="20"/>
      <c r="I73" s="81">
        <v>30063880000</v>
      </c>
      <c r="J73" s="20"/>
      <c r="K73" s="81">
        <v>14000000</v>
      </c>
      <c r="L73" s="20"/>
      <c r="M73" s="81">
        <v>265554951200</v>
      </c>
      <c r="N73" s="20"/>
      <c r="O73" s="81">
        <v>233169860000</v>
      </c>
      <c r="P73" s="20"/>
      <c r="Q73" s="114">
        <v>32385091200</v>
      </c>
      <c r="R73" s="114"/>
    </row>
    <row r="74" spans="1:18" ht="21.75" customHeight="1" x14ac:dyDescent="0.2">
      <c r="A74" s="8" t="s">
        <v>140</v>
      </c>
      <c r="C74" s="81">
        <v>2120000</v>
      </c>
      <c r="D74" s="20"/>
      <c r="E74" s="81">
        <v>1906962525000</v>
      </c>
      <c r="F74" s="20"/>
      <c r="G74" s="81">
        <v>1906962525000</v>
      </c>
      <c r="H74" s="20"/>
      <c r="I74" s="81">
        <v>0</v>
      </c>
      <c r="J74" s="20"/>
      <c r="K74" s="81">
        <v>2120000</v>
      </c>
      <c r="L74" s="20"/>
      <c r="M74" s="81">
        <v>1906962525000</v>
      </c>
      <c r="N74" s="20"/>
      <c r="O74" s="81">
        <v>2118847250000</v>
      </c>
      <c r="P74" s="20"/>
      <c r="Q74" s="114">
        <v>-211884724999</v>
      </c>
      <c r="R74" s="114"/>
    </row>
    <row r="75" spans="1:18" ht="21.75" customHeight="1" x14ac:dyDescent="0.2">
      <c r="A75" s="8" t="s">
        <v>155</v>
      </c>
      <c r="C75" s="81">
        <v>560000</v>
      </c>
      <c r="D75" s="20"/>
      <c r="E75" s="81">
        <v>475210023970</v>
      </c>
      <c r="F75" s="20"/>
      <c r="G75" s="81">
        <v>525548477545</v>
      </c>
      <c r="H75" s="20"/>
      <c r="I75" s="81">
        <v>-50338453574</v>
      </c>
      <c r="J75" s="20"/>
      <c r="K75" s="81">
        <v>560000</v>
      </c>
      <c r="L75" s="20"/>
      <c r="M75" s="81">
        <v>475210023970</v>
      </c>
      <c r="N75" s="20"/>
      <c r="O75" s="81">
        <v>537699466854</v>
      </c>
      <c r="P75" s="20"/>
      <c r="Q75" s="114">
        <v>-62489442883</v>
      </c>
      <c r="R75" s="114"/>
    </row>
    <row r="76" spans="1:18" ht="21.75" customHeight="1" x14ac:dyDescent="0.2">
      <c r="A76" s="8" t="s">
        <v>158</v>
      </c>
      <c r="C76" s="81">
        <v>598449</v>
      </c>
      <c r="D76" s="20"/>
      <c r="E76" s="81">
        <v>504370710715</v>
      </c>
      <c r="F76" s="20"/>
      <c r="G76" s="81">
        <v>560411900795</v>
      </c>
      <c r="H76" s="20"/>
      <c r="I76" s="81">
        <v>-56041190079</v>
      </c>
      <c r="J76" s="20"/>
      <c r="K76" s="81">
        <v>598449</v>
      </c>
      <c r="L76" s="20"/>
      <c r="M76" s="81">
        <v>504370710715</v>
      </c>
      <c r="N76" s="20"/>
      <c r="O76" s="81">
        <v>536564713128</v>
      </c>
      <c r="P76" s="20"/>
      <c r="Q76" s="114">
        <v>-32194002412</v>
      </c>
      <c r="R76" s="114"/>
    </row>
    <row r="77" spans="1:18" ht="21.75" customHeight="1" x14ac:dyDescent="0.2">
      <c r="A77" s="8" t="s">
        <v>164</v>
      </c>
      <c r="C77" s="81">
        <v>2706888</v>
      </c>
      <c r="D77" s="20"/>
      <c r="E77" s="81">
        <v>2221625501097</v>
      </c>
      <c r="F77" s="20"/>
      <c r="G77" s="81">
        <v>2209048021510</v>
      </c>
      <c r="H77" s="20"/>
      <c r="I77" s="81">
        <v>12577479587</v>
      </c>
      <c r="J77" s="20"/>
      <c r="K77" s="81">
        <v>2706888</v>
      </c>
      <c r="L77" s="20"/>
      <c r="M77" s="81">
        <v>2221625501097</v>
      </c>
      <c r="N77" s="20"/>
      <c r="O77" s="81">
        <v>2277416592523</v>
      </c>
      <c r="P77" s="20"/>
      <c r="Q77" s="114">
        <v>-55791091425</v>
      </c>
      <c r="R77" s="114"/>
    </row>
    <row r="78" spans="1:18" ht="21.75" customHeight="1" x14ac:dyDescent="0.2">
      <c r="A78" s="8" t="s">
        <v>161</v>
      </c>
      <c r="C78" s="81">
        <v>1950000</v>
      </c>
      <c r="D78" s="20"/>
      <c r="E78" s="81">
        <v>1672414379939</v>
      </c>
      <c r="F78" s="20"/>
      <c r="G78" s="81">
        <v>1662049918680</v>
      </c>
      <c r="H78" s="20"/>
      <c r="I78" s="81">
        <v>10364461259</v>
      </c>
      <c r="J78" s="20"/>
      <c r="K78" s="81">
        <v>1950000</v>
      </c>
      <c r="L78" s="20"/>
      <c r="M78" s="81">
        <v>1672414379939</v>
      </c>
      <c r="N78" s="20"/>
      <c r="O78" s="81">
        <v>1630831802766</v>
      </c>
      <c r="P78" s="20"/>
      <c r="Q78" s="114">
        <v>41582577173</v>
      </c>
      <c r="R78" s="114"/>
    </row>
    <row r="79" spans="1:18" ht="21.75" customHeight="1" x14ac:dyDescent="0.2">
      <c r="A79" s="8" t="s">
        <v>179</v>
      </c>
      <c r="C79" s="81">
        <v>1500000</v>
      </c>
      <c r="D79" s="20"/>
      <c r="E79" s="81">
        <v>1349265937500</v>
      </c>
      <c r="F79" s="20"/>
      <c r="G79" s="81">
        <v>1500703125000</v>
      </c>
      <c r="H79" s="20"/>
      <c r="I79" s="81">
        <v>-151437187499</v>
      </c>
      <c r="J79" s="20"/>
      <c r="K79" s="81">
        <v>1500000</v>
      </c>
      <c r="L79" s="20"/>
      <c r="M79" s="81">
        <v>1349265937500</v>
      </c>
      <c r="N79" s="20"/>
      <c r="O79" s="81">
        <v>1500703125000</v>
      </c>
      <c r="P79" s="20"/>
      <c r="Q79" s="114">
        <v>-151437187499</v>
      </c>
      <c r="R79" s="114"/>
    </row>
    <row r="80" spans="1:18" ht="21.75" customHeight="1" x14ac:dyDescent="0.2">
      <c r="A80" s="8" t="s">
        <v>176</v>
      </c>
      <c r="C80" s="81">
        <v>2000000</v>
      </c>
      <c r="D80" s="20"/>
      <c r="E80" s="81">
        <v>1799021250000</v>
      </c>
      <c r="F80" s="20"/>
      <c r="G80" s="81">
        <v>2000000000000</v>
      </c>
      <c r="H80" s="20"/>
      <c r="I80" s="81">
        <v>-200978749999</v>
      </c>
      <c r="J80" s="20"/>
      <c r="K80" s="81">
        <v>2000000</v>
      </c>
      <c r="L80" s="20"/>
      <c r="M80" s="81">
        <v>1799021250000</v>
      </c>
      <c r="N80" s="20"/>
      <c r="O80" s="81">
        <v>2000000000000</v>
      </c>
      <c r="P80" s="20"/>
      <c r="Q80" s="114">
        <v>-200978749999</v>
      </c>
      <c r="R80" s="114"/>
    </row>
    <row r="81" spans="1:33" ht="21.75" customHeight="1" x14ac:dyDescent="0.2">
      <c r="A81" s="8" t="s">
        <v>173</v>
      </c>
      <c r="C81" s="81">
        <v>4000000</v>
      </c>
      <c r="D81" s="20"/>
      <c r="E81" s="81">
        <v>2881472347000</v>
      </c>
      <c r="F81" s="20"/>
      <c r="G81" s="81">
        <v>3032120000000</v>
      </c>
      <c r="H81" s="20"/>
      <c r="I81" s="81">
        <v>-150647652999</v>
      </c>
      <c r="J81" s="20"/>
      <c r="K81" s="81">
        <v>4000000</v>
      </c>
      <c r="L81" s="20"/>
      <c r="M81" s="81">
        <v>2881472347000</v>
      </c>
      <c r="N81" s="20"/>
      <c r="O81" s="81">
        <v>3032120000000</v>
      </c>
      <c r="P81" s="20"/>
      <c r="Q81" s="114">
        <v>-150647652999</v>
      </c>
      <c r="R81" s="114"/>
    </row>
    <row r="82" spans="1:33" ht="21.75" customHeight="1" x14ac:dyDescent="0.2">
      <c r="A82" s="8" t="s">
        <v>143</v>
      </c>
      <c r="C82" s="81">
        <v>440000</v>
      </c>
      <c r="D82" s="20"/>
      <c r="E82" s="81">
        <v>395784675000</v>
      </c>
      <c r="F82" s="20"/>
      <c r="G82" s="81">
        <v>395784675000</v>
      </c>
      <c r="H82" s="20"/>
      <c r="I82" s="81">
        <v>0</v>
      </c>
      <c r="J82" s="20"/>
      <c r="K82" s="81">
        <v>440000</v>
      </c>
      <c r="L82" s="20"/>
      <c r="M82" s="81">
        <v>395784675000</v>
      </c>
      <c r="N82" s="20"/>
      <c r="O82" s="81">
        <v>439760750000</v>
      </c>
      <c r="P82" s="20"/>
      <c r="Q82" s="114">
        <v>-43976074999</v>
      </c>
      <c r="R82" s="114"/>
    </row>
    <row r="83" spans="1:33" ht="21.75" customHeight="1" x14ac:dyDescent="0.2">
      <c r="A83" s="8" t="s">
        <v>170</v>
      </c>
      <c r="C83" s="81">
        <v>150000</v>
      </c>
      <c r="D83" s="20"/>
      <c r="E83" s="81">
        <v>134926593750</v>
      </c>
      <c r="F83" s="20"/>
      <c r="G83" s="81">
        <v>134926593750</v>
      </c>
      <c r="H83" s="20"/>
      <c r="I83" s="81">
        <v>0</v>
      </c>
      <c r="J83" s="20"/>
      <c r="K83" s="81">
        <v>150000</v>
      </c>
      <c r="L83" s="20"/>
      <c r="M83" s="81">
        <v>134926593750</v>
      </c>
      <c r="N83" s="20"/>
      <c r="O83" s="81">
        <v>149918437500</v>
      </c>
      <c r="P83" s="20"/>
      <c r="Q83" s="114">
        <v>-14991843749</v>
      </c>
      <c r="R83" s="114"/>
    </row>
    <row r="84" spans="1:33" ht="21.75" customHeight="1" x14ac:dyDescent="0.2">
      <c r="A84" s="8" t="s">
        <v>167</v>
      </c>
      <c r="C84" s="81">
        <v>2137500</v>
      </c>
      <c r="D84" s="20"/>
      <c r="E84" s="81">
        <v>1762106908093</v>
      </c>
      <c r="F84" s="20"/>
      <c r="G84" s="81">
        <v>1749248291270</v>
      </c>
      <c r="H84" s="20"/>
      <c r="I84" s="81">
        <v>12858616823</v>
      </c>
      <c r="J84" s="20"/>
      <c r="K84" s="81">
        <v>2137500</v>
      </c>
      <c r="L84" s="20"/>
      <c r="M84" s="81">
        <v>1762106908093</v>
      </c>
      <c r="N84" s="20"/>
      <c r="O84" s="81">
        <v>1707318390557</v>
      </c>
      <c r="P84" s="20"/>
      <c r="Q84" s="114">
        <v>54788517536</v>
      </c>
      <c r="R84" s="114"/>
    </row>
    <row r="85" spans="1:33" ht="21.75" customHeight="1" x14ac:dyDescent="0.2">
      <c r="A85" s="8" t="s">
        <v>128</v>
      </c>
      <c r="C85" s="81">
        <v>953192</v>
      </c>
      <c r="D85" s="20"/>
      <c r="E85" s="81">
        <v>754517571865</v>
      </c>
      <c r="F85" s="20"/>
      <c r="G85" s="81">
        <v>819118375587</v>
      </c>
      <c r="H85" s="20"/>
      <c r="I85" s="81">
        <v>-64600803721</v>
      </c>
      <c r="J85" s="20"/>
      <c r="K85" s="81">
        <v>953192</v>
      </c>
      <c r="L85" s="20"/>
      <c r="M85" s="81">
        <v>754517571865</v>
      </c>
      <c r="N85" s="20"/>
      <c r="O85" s="81">
        <v>728795381915</v>
      </c>
      <c r="P85" s="20"/>
      <c r="Q85" s="114">
        <v>25722189950</v>
      </c>
      <c r="R85" s="114"/>
    </row>
    <row r="86" spans="1:33" ht="21.75" customHeight="1" x14ac:dyDescent="0.2">
      <c r="A86" s="8" t="s">
        <v>152</v>
      </c>
      <c r="C86" s="81">
        <v>714000</v>
      </c>
      <c r="D86" s="20"/>
      <c r="E86" s="81">
        <v>635237209848</v>
      </c>
      <c r="F86" s="20"/>
      <c r="G86" s="81">
        <v>702386649475</v>
      </c>
      <c r="H86" s="20"/>
      <c r="I86" s="81">
        <v>-67149439626</v>
      </c>
      <c r="J86" s="20"/>
      <c r="K86" s="81">
        <v>714000</v>
      </c>
      <c r="L86" s="20"/>
      <c r="M86" s="81">
        <v>635237209848</v>
      </c>
      <c r="N86" s="20"/>
      <c r="O86" s="81">
        <v>669774591929</v>
      </c>
      <c r="P86" s="20"/>
      <c r="Q86" s="114">
        <v>-34537382080</v>
      </c>
      <c r="R86" s="114"/>
    </row>
    <row r="87" spans="1:33" ht="21.75" customHeight="1" x14ac:dyDescent="0.2">
      <c r="A87" s="8" t="s">
        <v>131</v>
      </c>
      <c r="C87" s="81">
        <v>1297000</v>
      </c>
      <c r="D87" s="20"/>
      <c r="E87" s="81">
        <v>1166665280625</v>
      </c>
      <c r="F87" s="20"/>
      <c r="G87" s="81">
        <v>1166665280625</v>
      </c>
      <c r="H87" s="20"/>
      <c r="I87" s="81">
        <v>0</v>
      </c>
      <c r="J87" s="20"/>
      <c r="K87" s="81">
        <v>1297000</v>
      </c>
      <c r="L87" s="20"/>
      <c r="M87" s="81">
        <v>1166665280625</v>
      </c>
      <c r="N87" s="20"/>
      <c r="O87" s="81">
        <v>1296294756250</v>
      </c>
      <c r="P87" s="20"/>
      <c r="Q87" s="114">
        <v>-129629475624</v>
      </c>
      <c r="R87" s="114"/>
    </row>
    <row r="88" spans="1:33" ht="21.75" customHeight="1" x14ac:dyDescent="0.2">
      <c r="A88" s="8" t="s">
        <v>137</v>
      </c>
      <c r="C88" s="81">
        <v>1500000</v>
      </c>
      <c r="D88" s="20"/>
      <c r="E88" s="81">
        <v>1349265937500</v>
      </c>
      <c r="F88" s="20"/>
      <c r="G88" s="81">
        <v>1499184375000</v>
      </c>
      <c r="H88" s="20"/>
      <c r="I88" s="81">
        <v>-149918437499</v>
      </c>
      <c r="J88" s="20"/>
      <c r="K88" s="81">
        <v>1500000</v>
      </c>
      <c r="L88" s="20"/>
      <c r="M88" s="81">
        <v>1349265937500</v>
      </c>
      <c r="N88" s="20"/>
      <c r="O88" s="81">
        <v>1500000000000</v>
      </c>
      <c r="P88" s="20"/>
      <c r="Q88" s="114">
        <v>-150734062499</v>
      </c>
      <c r="R88" s="114"/>
    </row>
    <row r="89" spans="1:33" ht="21.75" customHeight="1" x14ac:dyDescent="0.2">
      <c r="A89" s="8" t="s">
        <v>134</v>
      </c>
      <c r="C89" s="81">
        <v>2000000</v>
      </c>
      <c r="D89" s="20"/>
      <c r="E89" s="81">
        <v>1799021250000</v>
      </c>
      <c r="F89" s="20"/>
      <c r="G89" s="81">
        <v>1799021250000</v>
      </c>
      <c r="H89" s="20"/>
      <c r="I89" s="81">
        <v>0</v>
      </c>
      <c r="J89" s="20"/>
      <c r="K89" s="81">
        <v>2000000</v>
      </c>
      <c r="L89" s="20"/>
      <c r="M89" s="81">
        <v>1799021250000</v>
      </c>
      <c r="N89" s="20"/>
      <c r="O89" s="81">
        <v>2000000000000</v>
      </c>
      <c r="P89" s="20"/>
      <c r="Q89" s="114">
        <v>-200978749999</v>
      </c>
      <c r="R89" s="114"/>
    </row>
    <row r="90" spans="1:33" ht="21.75" customHeight="1" x14ac:dyDescent="0.2">
      <c r="A90" s="8" t="s">
        <v>182</v>
      </c>
      <c r="C90" s="81">
        <v>3795000</v>
      </c>
      <c r="D90" s="20"/>
      <c r="E90" s="81">
        <v>2700191472103</v>
      </c>
      <c r="F90" s="20"/>
      <c r="G90" s="81">
        <v>3002137702030</v>
      </c>
      <c r="H90" s="20"/>
      <c r="I90" s="81">
        <v>-301946229926</v>
      </c>
      <c r="J90" s="20"/>
      <c r="K90" s="81">
        <v>3795000</v>
      </c>
      <c r="L90" s="20"/>
      <c r="M90" s="81">
        <v>2700191472103</v>
      </c>
      <c r="N90" s="20"/>
      <c r="O90" s="81">
        <v>3002137702030</v>
      </c>
      <c r="P90" s="20"/>
      <c r="Q90" s="114">
        <v>-301946229926</v>
      </c>
      <c r="R90" s="114"/>
    </row>
    <row r="91" spans="1:33" ht="21.75" customHeight="1" x14ac:dyDescent="0.2">
      <c r="A91" s="8" t="s">
        <v>146</v>
      </c>
      <c r="C91" s="81">
        <v>650000</v>
      </c>
      <c r="D91" s="20"/>
      <c r="E91" s="81">
        <v>485695259521</v>
      </c>
      <c r="F91" s="20"/>
      <c r="G91" s="81">
        <v>532547769609</v>
      </c>
      <c r="H91" s="20"/>
      <c r="I91" s="81">
        <v>-46852510087</v>
      </c>
      <c r="J91" s="20"/>
      <c r="K91" s="81">
        <v>650000</v>
      </c>
      <c r="L91" s="20"/>
      <c r="M91" s="81">
        <v>485695259521</v>
      </c>
      <c r="N91" s="20"/>
      <c r="O91" s="81">
        <v>506438474262</v>
      </c>
      <c r="P91" s="20"/>
      <c r="Q91" s="114">
        <v>-20743214740</v>
      </c>
      <c r="R91" s="114"/>
    </row>
    <row r="92" spans="1:33" ht="21.75" customHeight="1" x14ac:dyDescent="0.2">
      <c r="A92" s="11" t="s">
        <v>306</v>
      </c>
      <c r="C92" s="93">
        <v>325379674</v>
      </c>
      <c r="D92" s="20"/>
      <c r="E92" s="82">
        <v>325133198</v>
      </c>
      <c r="F92" s="20"/>
      <c r="G92" s="82">
        <v>325133198</v>
      </c>
      <c r="H92" s="20"/>
      <c r="I92" s="82">
        <v>0</v>
      </c>
      <c r="J92" s="20"/>
      <c r="K92" s="93">
        <v>325379674</v>
      </c>
      <c r="L92" s="20"/>
      <c r="M92" s="82">
        <v>325133198</v>
      </c>
      <c r="N92" s="20"/>
      <c r="O92" s="82">
        <v>325133198</v>
      </c>
      <c r="P92" s="20"/>
      <c r="Q92" s="128">
        <v>0</v>
      </c>
      <c r="R92" s="128"/>
    </row>
    <row r="93" spans="1:33" ht="21.75" customHeight="1" thickBot="1" x14ac:dyDescent="0.25">
      <c r="A93" s="15" t="s">
        <v>77</v>
      </c>
      <c r="C93" s="93"/>
      <c r="D93" s="20"/>
      <c r="E93" s="83">
        <v>29315925220434</v>
      </c>
      <c r="F93" s="20"/>
      <c r="G93" s="83">
        <v>29763870975393</v>
      </c>
      <c r="H93" s="20"/>
      <c r="I93" s="83">
        <v>-447945754948</v>
      </c>
      <c r="J93" s="20"/>
      <c r="K93" s="93"/>
      <c r="L93" s="20"/>
      <c r="M93" s="83">
        <v>29315925220434</v>
      </c>
      <c r="N93" s="20"/>
      <c r="O93" s="83">
        <v>29604232769153</v>
      </c>
      <c r="P93" s="20"/>
      <c r="Q93" s="134">
        <v>-288307548702</v>
      </c>
      <c r="R93" s="134"/>
      <c r="X93" s="22"/>
      <c r="Y93" s="22"/>
      <c r="AB93" s="22"/>
      <c r="AC93" s="22"/>
      <c r="AD93" s="22"/>
      <c r="AG93" s="22"/>
    </row>
    <row r="94" spans="1:33" ht="13.5" thickTop="1" x14ac:dyDescent="0.2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Y94" s="22"/>
      <c r="AB94" s="22"/>
      <c r="AC94" s="22"/>
      <c r="AD94" s="22"/>
      <c r="AG94" s="22"/>
    </row>
    <row r="95" spans="1:33" x14ac:dyDescent="0.2">
      <c r="A95" s="20"/>
      <c r="B95" s="20"/>
      <c r="C95" s="20"/>
      <c r="D95" s="20"/>
      <c r="E95" s="20"/>
      <c r="F95" s="20"/>
      <c r="G95" s="20"/>
      <c r="H95" s="20"/>
      <c r="I95" s="20">
        <f>SUM(I8:I62)</f>
        <v>472414715160</v>
      </c>
      <c r="J95" s="20"/>
      <c r="K95" s="20"/>
      <c r="L95" s="20"/>
      <c r="M95" s="20"/>
      <c r="N95" s="20"/>
      <c r="O95" s="20"/>
      <c r="P95" s="20"/>
      <c r="Q95" s="20">
        <f>SUM(Q8:Q62)</f>
        <v>844253128092</v>
      </c>
      <c r="R95" s="20"/>
      <c r="S95" s="20"/>
      <c r="T95" s="20"/>
      <c r="Y95" s="22"/>
      <c r="AB95" s="22"/>
      <c r="AC95" s="22"/>
      <c r="AD95" s="22"/>
      <c r="AG95" s="22"/>
    </row>
    <row r="96" spans="1:33" x14ac:dyDescent="0.2">
      <c r="A96" s="20"/>
      <c r="B96" s="20"/>
      <c r="C96" s="20"/>
      <c r="D96" s="20"/>
      <c r="E96" s="20"/>
      <c r="F96" s="20"/>
      <c r="G96" s="20"/>
      <c r="H96" s="20"/>
      <c r="I96" s="20">
        <f>SUM(I63:I73)</f>
        <v>283749627232</v>
      </c>
      <c r="J96" s="20"/>
      <c r="K96" s="20"/>
      <c r="L96" s="20"/>
      <c r="M96" s="20"/>
      <c r="N96" s="20"/>
      <c r="O96" s="20"/>
      <c r="P96" s="20"/>
      <c r="Q96" s="20">
        <f>SUM(Q63:Q73)</f>
        <v>508305924379</v>
      </c>
      <c r="R96" s="20"/>
      <c r="S96" s="20"/>
      <c r="T96" s="20"/>
      <c r="X96" s="22"/>
      <c r="Y96" s="22"/>
      <c r="AB96" s="22"/>
      <c r="AC96" s="22"/>
      <c r="AD96" s="22"/>
      <c r="AG96" s="22"/>
    </row>
    <row r="97" spans="1:33" x14ac:dyDescent="0.2">
      <c r="A97" s="20"/>
      <c r="B97" s="20"/>
      <c r="C97" s="20"/>
      <c r="D97" s="20"/>
      <c r="E97" s="20"/>
      <c r="F97" s="20"/>
      <c r="G97" s="20"/>
      <c r="H97" s="20"/>
      <c r="I97" s="20">
        <f>SUM(I74:I92)</f>
        <v>-1204110097340</v>
      </c>
      <c r="J97" s="20"/>
      <c r="K97" s="20"/>
      <c r="L97" s="20"/>
      <c r="M97" s="20"/>
      <c r="N97" s="20"/>
      <c r="O97" s="20"/>
      <c r="P97" s="20"/>
      <c r="Q97" s="20">
        <f>SUM(Q74:Q92)</f>
        <v>-1640866601173</v>
      </c>
      <c r="R97" s="20"/>
      <c r="S97" s="20"/>
      <c r="T97" s="20"/>
      <c r="X97" s="22"/>
      <c r="Y97" s="22"/>
      <c r="AB97" s="22"/>
      <c r="AC97" s="22"/>
      <c r="AD97" s="22"/>
    </row>
    <row r="98" spans="1:33" x14ac:dyDescent="0.2">
      <c r="A98" s="20"/>
      <c r="B98" s="20"/>
      <c r="C98" s="20"/>
      <c r="D98" s="20"/>
      <c r="E98" s="20"/>
      <c r="F98" s="20"/>
      <c r="G98" s="20"/>
      <c r="H98" s="20"/>
      <c r="R98" s="20"/>
      <c r="S98" s="20"/>
      <c r="T98" s="20"/>
      <c r="X98" s="22"/>
      <c r="Y98" s="22"/>
      <c r="AB98" s="22"/>
      <c r="AC98" s="22"/>
      <c r="AD98" s="22"/>
      <c r="AG98" s="22"/>
    </row>
    <row r="99" spans="1:33" x14ac:dyDescent="0.2">
      <c r="A99" s="20"/>
      <c r="B99" s="20"/>
      <c r="C99" s="20"/>
      <c r="D99" s="20"/>
      <c r="E99" s="20"/>
      <c r="F99" s="20"/>
      <c r="G99" s="20"/>
      <c r="H99" s="20"/>
      <c r="R99" s="20"/>
      <c r="S99" s="20"/>
      <c r="T99" s="20"/>
      <c r="X99" s="22"/>
      <c r="Y99" s="22"/>
      <c r="AB99" s="22"/>
      <c r="AC99" s="22"/>
      <c r="AD99" s="22"/>
      <c r="AG99" s="22"/>
    </row>
    <row r="100" spans="1:33" x14ac:dyDescent="0.2">
      <c r="A100" s="20"/>
      <c r="B100" s="20"/>
      <c r="C100" s="20"/>
      <c r="D100" s="20"/>
      <c r="E100" s="20"/>
      <c r="F100" s="20"/>
      <c r="G100" s="20"/>
      <c r="H100" s="20"/>
      <c r="R100" s="20"/>
      <c r="S100" s="20"/>
      <c r="T100" s="20"/>
      <c r="X100" s="22"/>
      <c r="Y100" s="22"/>
      <c r="AB100" s="22"/>
      <c r="AC100" s="22"/>
      <c r="AD100" s="22"/>
      <c r="AG100" s="22"/>
    </row>
    <row r="101" spans="1:33" x14ac:dyDescent="0.2">
      <c r="A101" s="20"/>
      <c r="B101" s="20"/>
      <c r="C101" s="20"/>
      <c r="D101" s="20"/>
      <c r="E101" s="20"/>
      <c r="F101" s="20"/>
      <c r="G101" s="20"/>
      <c r="H101" s="20"/>
      <c r="R101" s="20"/>
      <c r="S101" s="20"/>
      <c r="T101" s="20"/>
      <c r="X101" s="22"/>
      <c r="Y101" s="22"/>
      <c r="AB101" s="22"/>
      <c r="AC101" s="22"/>
      <c r="AD101" s="22"/>
      <c r="AG101" s="22"/>
    </row>
    <row r="102" spans="1:33" x14ac:dyDescent="0.2">
      <c r="A102" s="20"/>
      <c r="B102" s="20"/>
      <c r="C102" s="20"/>
      <c r="D102" s="20"/>
      <c r="E102" s="20"/>
      <c r="F102" s="20"/>
      <c r="G102" s="20"/>
      <c r="H102" s="20"/>
      <c r="R102" s="20"/>
      <c r="S102" s="20"/>
      <c r="T102" s="20"/>
      <c r="X102" s="22"/>
      <c r="Y102" s="22"/>
      <c r="AB102" s="22"/>
      <c r="AC102" s="22"/>
      <c r="AD102" s="22"/>
    </row>
    <row r="103" spans="1:33" x14ac:dyDescent="0.2">
      <c r="A103" s="20"/>
      <c r="B103" s="20"/>
      <c r="C103" s="20"/>
      <c r="D103" s="20"/>
      <c r="E103" s="20"/>
      <c r="F103" s="20"/>
      <c r="G103" s="20">
        <f>(I103+I104)-I95</f>
        <v>-65241825186</v>
      </c>
      <c r="H103" s="20"/>
      <c r="I103" s="20">
        <v>407114582239</v>
      </c>
      <c r="J103" s="20"/>
      <c r="K103" s="20"/>
      <c r="L103" s="20"/>
      <c r="M103" s="20"/>
      <c r="N103" s="20"/>
      <c r="O103" s="20">
        <f>(Q103+Q104)-Q95</f>
        <v>0</v>
      </c>
      <c r="P103" s="20"/>
      <c r="Q103" s="20">
        <v>844194820357</v>
      </c>
      <c r="R103" s="20"/>
      <c r="S103" s="20"/>
      <c r="T103" s="20"/>
      <c r="X103" s="22"/>
      <c r="Y103" s="22"/>
      <c r="AB103" s="22"/>
      <c r="AC103" s="22"/>
      <c r="AD103" s="22"/>
      <c r="AG103" s="22"/>
    </row>
    <row r="104" spans="1:33" x14ac:dyDescent="0.2">
      <c r="A104" s="20"/>
      <c r="B104" s="20"/>
      <c r="C104" s="20"/>
      <c r="D104" s="20"/>
      <c r="E104" s="20"/>
      <c r="F104" s="20"/>
      <c r="G104" s="20"/>
      <c r="H104" s="20"/>
      <c r="I104" s="20">
        <v>58307735</v>
      </c>
      <c r="J104" s="20"/>
      <c r="K104" s="20"/>
      <c r="L104" s="20"/>
      <c r="M104" s="20"/>
      <c r="N104" s="20"/>
      <c r="O104" s="20"/>
      <c r="P104" s="20"/>
      <c r="Q104" s="20">
        <v>58307735</v>
      </c>
      <c r="R104" s="20"/>
      <c r="S104" s="20"/>
      <c r="T104" s="20"/>
      <c r="X104" s="22"/>
      <c r="Y104" s="22"/>
      <c r="AB104" s="22"/>
      <c r="AC104" s="22"/>
      <c r="AD104" s="22"/>
      <c r="AG104" s="22"/>
    </row>
    <row r="105" spans="1:33" x14ac:dyDescent="0.2">
      <c r="A105" s="20"/>
      <c r="B105" s="20"/>
      <c r="C105" s="20"/>
      <c r="D105" s="20"/>
      <c r="E105" s="20"/>
      <c r="F105" s="20"/>
      <c r="G105" s="20">
        <f>I105-I97</f>
        <v>16374569345</v>
      </c>
      <c r="H105" s="20"/>
      <c r="I105" s="20">
        <v>-1187735527995</v>
      </c>
      <c r="J105" s="20"/>
      <c r="K105" s="20"/>
      <c r="L105" s="20"/>
      <c r="M105" s="20"/>
      <c r="N105" s="20"/>
      <c r="O105" s="20">
        <f>Q105-Q97</f>
        <v>-15</v>
      </c>
      <c r="P105" s="20"/>
      <c r="Q105" s="20">
        <v>-1640866601188</v>
      </c>
      <c r="R105" s="20"/>
      <c r="S105" s="20"/>
      <c r="T105" s="20"/>
      <c r="X105" s="22"/>
      <c r="Y105" s="22"/>
      <c r="AB105" s="22"/>
      <c r="AC105" s="22"/>
      <c r="AD105" s="22"/>
      <c r="AG105" s="22"/>
    </row>
    <row r="106" spans="1:33" x14ac:dyDescent="0.2">
      <c r="A106" s="20"/>
      <c r="B106" s="20"/>
      <c r="C106" s="20"/>
      <c r="D106" s="20"/>
      <c r="E106" s="20"/>
      <c r="F106" s="20"/>
      <c r="G106" s="20">
        <f>I106-I96</f>
        <v>-40002</v>
      </c>
      <c r="H106" s="20"/>
      <c r="I106" s="20">
        <v>283749587230</v>
      </c>
      <c r="J106" s="20"/>
      <c r="K106" s="20"/>
      <c r="L106" s="20"/>
      <c r="M106" s="20"/>
      <c r="N106" s="20"/>
      <c r="O106" s="20">
        <f>Q106-Q96</f>
        <v>-40002</v>
      </c>
      <c r="P106" s="20"/>
      <c r="Q106" s="20">
        <v>508305884377</v>
      </c>
      <c r="R106" s="20"/>
      <c r="S106" s="20"/>
      <c r="T106" s="20"/>
      <c r="X106" s="22"/>
      <c r="Y106" s="22"/>
      <c r="AB106" s="22"/>
      <c r="AC106" s="22"/>
      <c r="AD106" s="22"/>
      <c r="AG106" s="22"/>
    </row>
    <row r="107" spans="1:33" x14ac:dyDescent="0.2">
      <c r="A107" s="20"/>
      <c r="B107" s="20"/>
      <c r="C107" s="20"/>
      <c r="D107" s="20"/>
      <c r="E107" s="20"/>
      <c r="F107" s="20"/>
      <c r="G107" s="20"/>
      <c r="H107" s="20"/>
      <c r="I107" s="94">
        <f>SUM(I103:I106)</f>
        <v>-496813050791</v>
      </c>
      <c r="J107" s="20"/>
      <c r="K107" s="20"/>
      <c r="L107" s="20"/>
      <c r="M107" s="20"/>
      <c r="N107" s="20"/>
      <c r="O107" s="20"/>
      <c r="P107" s="20"/>
      <c r="Q107" s="94">
        <f>SUM(Q103:Q106)</f>
        <v>-288307588719</v>
      </c>
      <c r="R107" s="20"/>
      <c r="S107" s="20"/>
      <c r="T107" s="20"/>
      <c r="X107" s="22"/>
      <c r="Y107" s="22"/>
      <c r="AB107" s="22"/>
      <c r="AC107" s="22"/>
      <c r="AD107" s="22"/>
    </row>
    <row r="108" spans="1:33" x14ac:dyDescent="0.2">
      <c r="A108" s="20"/>
      <c r="B108" s="20"/>
      <c r="C108" s="20"/>
      <c r="D108" s="20"/>
      <c r="E108" s="20"/>
      <c r="F108" s="20"/>
      <c r="G108" s="20"/>
      <c r="H108" s="20"/>
      <c r="I108" s="20">
        <f>I107-I93</f>
        <v>-48867295843</v>
      </c>
      <c r="J108" s="20"/>
      <c r="K108" s="20"/>
      <c r="L108" s="20"/>
      <c r="M108" s="20"/>
      <c r="N108" s="20"/>
      <c r="O108" s="20"/>
      <c r="P108" s="20"/>
      <c r="Q108" s="20">
        <f>Q107-Q93</f>
        <v>-40017</v>
      </c>
      <c r="R108" s="20"/>
      <c r="S108" s="20"/>
      <c r="T108" s="20"/>
      <c r="Y108" s="22"/>
      <c r="AB108" s="22"/>
      <c r="AC108" s="22"/>
      <c r="AD108" s="22"/>
      <c r="AG108" s="22"/>
    </row>
    <row r="109" spans="1:33" x14ac:dyDescent="0.2">
      <c r="A109" s="20"/>
      <c r="B109" s="20"/>
      <c r="C109" s="20"/>
      <c r="D109" s="20"/>
      <c r="E109" s="20"/>
      <c r="F109" s="20"/>
      <c r="G109" s="20"/>
      <c r="H109" s="20"/>
      <c r="I109" s="98">
        <f>I108+'درآمد ناشی از فروش'!I58</f>
        <v>-36041</v>
      </c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Y109" s="22"/>
      <c r="AB109" s="22"/>
      <c r="AC109" s="22"/>
      <c r="AD109" s="22"/>
      <c r="AG109" s="22"/>
    </row>
    <row r="110" spans="1:33" x14ac:dyDescent="0.2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X110" s="22"/>
      <c r="Y110" s="22"/>
      <c r="AB110" s="22"/>
      <c r="AC110" s="22"/>
      <c r="AD110" s="22"/>
      <c r="AG110" s="22"/>
    </row>
    <row r="111" spans="1:33" x14ac:dyDescent="0.2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X111" s="22"/>
      <c r="Y111" s="22"/>
      <c r="AB111" s="22"/>
      <c r="AC111" s="22"/>
      <c r="AD111" s="22"/>
      <c r="AG111" s="22"/>
    </row>
    <row r="112" spans="1:33" x14ac:dyDescent="0.2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</row>
    <row r="113" spans="1:20" x14ac:dyDescent="0.2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</row>
    <row r="114" spans="1:20" x14ac:dyDescent="0.2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</row>
    <row r="115" spans="1:20" x14ac:dyDescent="0.2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</row>
    <row r="116" spans="1:20" x14ac:dyDescent="0.2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</row>
    <row r="117" spans="1:20" x14ac:dyDescent="0.2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</row>
    <row r="118" spans="1:20" x14ac:dyDescent="0.2">
      <c r="G118" s="22"/>
    </row>
    <row r="121" spans="1:20" x14ac:dyDescent="0.2">
      <c r="G121" s="97"/>
      <c r="H121" s="22"/>
      <c r="I121" s="22"/>
      <c r="J121" s="22"/>
    </row>
    <row r="123" spans="1:20" x14ac:dyDescent="0.2">
      <c r="G123" s="96"/>
      <c r="I123" s="22"/>
      <c r="K123" s="22"/>
    </row>
  </sheetData>
  <mergeCells count="94">
    <mergeCell ref="Q86:R86"/>
    <mergeCell ref="Q87:R87"/>
    <mergeCell ref="Q93:R93"/>
    <mergeCell ref="Q88:R88"/>
    <mergeCell ref="Q89:R89"/>
    <mergeCell ref="Q90:R90"/>
    <mergeCell ref="Q91:R91"/>
    <mergeCell ref="Q92:R92"/>
    <mergeCell ref="Q81:R81"/>
    <mergeCell ref="Q82:R82"/>
    <mergeCell ref="Q83:R83"/>
    <mergeCell ref="Q84:R84"/>
    <mergeCell ref="Q85:R85"/>
    <mergeCell ref="Q76:R76"/>
    <mergeCell ref="Q77:R77"/>
    <mergeCell ref="Q78:R78"/>
    <mergeCell ref="Q79:R79"/>
    <mergeCell ref="Q80:R80"/>
    <mergeCell ref="Q73:R73"/>
    <mergeCell ref="Q61:R61"/>
    <mergeCell ref="Q62:R62"/>
    <mergeCell ref="Q74:R74"/>
    <mergeCell ref="Q75:R75"/>
    <mergeCell ref="Q72:R72"/>
    <mergeCell ref="Q55:R55"/>
    <mergeCell ref="Q56:R56"/>
    <mergeCell ref="Q57:R57"/>
    <mergeCell ref="Q58:R58"/>
    <mergeCell ref="Q59:R59"/>
    <mergeCell ref="Q60:R60"/>
    <mergeCell ref="Q70:R70"/>
    <mergeCell ref="Q50:R50"/>
    <mergeCell ref="Q63:R63"/>
    <mergeCell ref="Q71:R71"/>
    <mergeCell ref="Q51:R51"/>
    <mergeCell ref="Q52:R52"/>
    <mergeCell ref="Q53:R53"/>
    <mergeCell ref="Q54:R54"/>
    <mergeCell ref="Q67:R67"/>
    <mergeCell ref="Q18:R18"/>
    <mergeCell ref="Q68:R68"/>
    <mergeCell ref="Q19:R19"/>
    <mergeCell ref="Q69:R6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65:R65"/>
    <mergeCell ref="Q66:R66"/>
    <mergeCell ref="Q13:R13"/>
    <mergeCell ref="Q14:R14"/>
    <mergeCell ref="Q15:R15"/>
    <mergeCell ref="Q16:R16"/>
    <mergeCell ref="Q17:R17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8:R8"/>
    <mergeCell ref="Q9:R9"/>
    <mergeCell ref="Q10:R10"/>
    <mergeCell ref="Q11:R11"/>
    <mergeCell ref="Q64:R64"/>
    <mergeCell ref="Q12:R12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84"/>
  <sheetViews>
    <sheetView rightToLeft="1" view="pageBreakPreview" topLeftCell="A54" zoomScaleNormal="100" zoomScaleSheetLayoutView="100" workbookViewId="0">
      <selection activeCell="E63" sqref="E63:F63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9.28515625" bestFit="1" customWidth="1"/>
    <col min="9" max="9" width="1.28515625" customWidth="1"/>
    <col min="10" max="10" width="19" bestFit="1" customWidth="1"/>
    <col min="11" max="11" width="1.28515625" customWidth="1"/>
    <col min="12" max="12" width="12.28515625" bestFit="1" customWidth="1"/>
    <col min="13" max="13" width="1.28515625" customWidth="1"/>
    <col min="14" max="14" width="17.7109375" bestFit="1" customWidth="1"/>
    <col min="15" max="15" width="1.28515625" customWidth="1"/>
    <col min="16" max="16" width="13.28515625" bestFit="1" customWidth="1"/>
    <col min="17" max="17" width="1.28515625" customWidth="1"/>
    <col min="18" max="18" width="17.42578125" bestFit="1" customWidth="1"/>
    <col min="19" max="19" width="1.28515625" customWidth="1"/>
    <col min="20" max="20" width="13.7109375" bestFit="1" customWidth="1"/>
    <col min="21" max="21" width="1.28515625" customWidth="1"/>
    <col min="22" max="22" width="16.140625" bestFit="1" customWidth="1"/>
    <col min="23" max="23" width="1.28515625" customWidth="1"/>
    <col min="24" max="24" width="19" bestFit="1" customWidth="1"/>
    <col min="25" max="25" width="1.28515625" customWidth="1"/>
    <col min="26" max="26" width="19.28515625" bestFit="1" customWidth="1"/>
    <col min="27" max="27" width="1.28515625" customWidth="1"/>
    <col min="28" max="28" width="18.28515625" bestFit="1" customWidth="1"/>
    <col min="29" max="29" width="0.28515625" customWidth="1"/>
    <col min="31" max="31" width="17" bestFit="1" customWidth="1"/>
  </cols>
  <sheetData>
    <row r="1" spans="1:28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</row>
    <row r="2" spans="1:28" ht="21.75" customHeight="1" x14ac:dyDescent="0.2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</row>
    <row r="3" spans="1:28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</row>
    <row r="4" spans="1:28" ht="14.45" customHeight="1" x14ac:dyDescent="0.2">
      <c r="A4" s="1" t="s">
        <v>3</v>
      </c>
      <c r="B4" s="108" t="s">
        <v>4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</row>
    <row r="5" spans="1:28" ht="14.45" customHeight="1" x14ac:dyDescent="0.2">
      <c r="A5" s="108" t="s">
        <v>5</v>
      </c>
      <c r="B5" s="108"/>
      <c r="C5" s="108" t="s">
        <v>6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</row>
    <row r="6" spans="1:28" ht="14.45" customHeight="1" x14ac:dyDescent="0.2">
      <c r="F6" s="109" t="s">
        <v>7</v>
      </c>
      <c r="G6" s="109"/>
      <c r="H6" s="109"/>
      <c r="I6" s="109"/>
      <c r="J6" s="109"/>
      <c r="L6" s="109" t="s">
        <v>8</v>
      </c>
      <c r="M6" s="109"/>
      <c r="N6" s="109"/>
      <c r="O6" s="109"/>
      <c r="P6" s="109"/>
      <c r="Q6" s="109"/>
      <c r="R6" s="109"/>
      <c r="T6" s="109" t="s">
        <v>9</v>
      </c>
      <c r="U6" s="109"/>
      <c r="V6" s="109"/>
      <c r="W6" s="109"/>
      <c r="X6" s="109"/>
      <c r="Y6" s="109"/>
      <c r="Z6" s="109"/>
      <c r="AA6" s="109"/>
      <c r="AB6" s="109"/>
    </row>
    <row r="7" spans="1:28" ht="14.45" customHeight="1" x14ac:dyDescent="0.2">
      <c r="F7" s="3"/>
      <c r="G7" s="3"/>
      <c r="H7" s="3"/>
      <c r="I7" s="3"/>
      <c r="J7" s="3"/>
      <c r="L7" s="110" t="s">
        <v>10</v>
      </c>
      <c r="M7" s="110"/>
      <c r="N7" s="110"/>
      <c r="O7" s="3"/>
      <c r="P7" s="110" t="s">
        <v>11</v>
      </c>
      <c r="Q7" s="110"/>
      <c r="R7" s="11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109" t="s">
        <v>12</v>
      </c>
      <c r="B8" s="109"/>
      <c r="C8" s="109"/>
      <c r="E8" s="109" t="s">
        <v>13</v>
      </c>
      <c r="F8" s="10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11" t="s">
        <v>19</v>
      </c>
      <c r="B9" s="111"/>
      <c r="C9" s="111"/>
      <c r="E9" s="112">
        <v>1675000</v>
      </c>
      <c r="F9" s="112"/>
      <c r="G9" s="20"/>
      <c r="H9" s="80">
        <v>7056959388</v>
      </c>
      <c r="I9" s="20"/>
      <c r="J9" s="80">
        <v>6548485865</v>
      </c>
      <c r="K9" s="20"/>
      <c r="L9" s="80">
        <v>0</v>
      </c>
      <c r="M9" s="20"/>
      <c r="N9" s="80">
        <v>0</v>
      </c>
      <c r="O9" s="20"/>
      <c r="P9" s="80">
        <v>-1675000</v>
      </c>
      <c r="Q9" s="20"/>
      <c r="R9" s="80">
        <v>6714691232</v>
      </c>
      <c r="S9" s="20"/>
      <c r="T9" s="80">
        <v>0</v>
      </c>
      <c r="U9" s="20"/>
      <c r="V9" s="80">
        <v>0</v>
      </c>
      <c r="W9" s="20"/>
      <c r="X9" s="80">
        <v>0</v>
      </c>
      <c r="Y9" s="20"/>
      <c r="Z9" s="80">
        <v>0</v>
      </c>
      <c r="AB9" s="7">
        <v>0</v>
      </c>
    </row>
    <row r="10" spans="1:28" ht="21.75" customHeight="1" x14ac:dyDescent="0.2">
      <c r="A10" s="113" t="s">
        <v>20</v>
      </c>
      <c r="B10" s="113"/>
      <c r="C10" s="113"/>
      <c r="E10" s="114">
        <v>151044394</v>
      </c>
      <c r="F10" s="114"/>
      <c r="G10" s="20"/>
      <c r="H10" s="81">
        <v>149311931100</v>
      </c>
      <c r="I10" s="20"/>
      <c r="J10" s="81">
        <v>167562285692.83701</v>
      </c>
      <c r="K10" s="20"/>
      <c r="L10" s="81">
        <v>0</v>
      </c>
      <c r="M10" s="20"/>
      <c r="N10" s="81">
        <v>0</v>
      </c>
      <c r="O10" s="20"/>
      <c r="P10" s="81">
        <v>0</v>
      </c>
      <c r="Q10" s="20"/>
      <c r="R10" s="81">
        <v>0</v>
      </c>
      <c r="S10" s="20"/>
      <c r="T10" s="81">
        <v>151044394</v>
      </c>
      <c r="U10" s="20"/>
      <c r="V10" s="81">
        <v>1369</v>
      </c>
      <c r="W10" s="20"/>
      <c r="X10" s="81">
        <v>149311931100</v>
      </c>
      <c r="Y10" s="20"/>
      <c r="Z10" s="81">
        <v>205181367722.26599</v>
      </c>
      <c r="AB10" s="10">
        <v>0.42</v>
      </c>
    </row>
    <row r="11" spans="1:28" ht="21.75" customHeight="1" x14ac:dyDescent="0.2">
      <c r="A11" s="113" t="s">
        <v>21</v>
      </c>
      <c r="B11" s="113"/>
      <c r="C11" s="113"/>
      <c r="E11" s="114">
        <v>67535492</v>
      </c>
      <c r="F11" s="114"/>
      <c r="G11" s="20"/>
      <c r="H11" s="81">
        <v>91078643816</v>
      </c>
      <c r="I11" s="20"/>
      <c r="J11" s="81">
        <v>192931701380.25201</v>
      </c>
      <c r="K11" s="20"/>
      <c r="L11" s="81">
        <v>0</v>
      </c>
      <c r="M11" s="20"/>
      <c r="N11" s="81">
        <v>0</v>
      </c>
      <c r="O11" s="20"/>
      <c r="P11" s="81">
        <v>-67535492</v>
      </c>
      <c r="Q11" s="20"/>
      <c r="R11" s="81">
        <v>198627841605</v>
      </c>
      <c r="S11" s="20"/>
      <c r="T11" s="81">
        <v>0</v>
      </c>
      <c r="U11" s="20"/>
      <c r="V11" s="81">
        <v>0</v>
      </c>
      <c r="W11" s="20"/>
      <c r="X11" s="81">
        <v>0</v>
      </c>
      <c r="Y11" s="20"/>
      <c r="Z11" s="81">
        <v>0</v>
      </c>
      <c r="AB11" s="10">
        <v>0</v>
      </c>
    </row>
    <row r="12" spans="1:28" ht="21.75" customHeight="1" x14ac:dyDescent="0.2">
      <c r="A12" s="113" t="s">
        <v>22</v>
      </c>
      <c r="B12" s="113"/>
      <c r="C12" s="113"/>
      <c r="E12" s="114">
        <v>21712602</v>
      </c>
      <c r="F12" s="114"/>
      <c r="G12" s="20"/>
      <c r="H12" s="81">
        <v>31904720691</v>
      </c>
      <c r="I12" s="20"/>
      <c r="J12" s="81">
        <v>38349679184.041199</v>
      </c>
      <c r="K12" s="20"/>
      <c r="L12" s="81">
        <v>0</v>
      </c>
      <c r="M12" s="20"/>
      <c r="N12" s="81">
        <v>0</v>
      </c>
      <c r="O12" s="20"/>
      <c r="P12" s="81">
        <v>0</v>
      </c>
      <c r="Q12" s="20"/>
      <c r="R12" s="81">
        <v>0</v>
      </c>
      <c r="S12" s="20"/>
      <c r="T12" s="81">
        <v>21712602</v>
      </c>
      <c r="U12" s="20"/>
      <c r="V12" s="81">
        <v>2085</v>
      </c>
      <c r="W12" s="20"/>
      <c r="X12" s="81">
        <v>31904720691</v>
      </c>
      <c r="Y12" s="20"/>
      <c r="Z12" s="81">
        <v>44920832077.935898</v>
      </c>
      <c r="AB12" s="10">
        <v>0.09</v>
      </c>
    </row>
    <row r="13" spans="1:28" ht="21.75" customHeight="1" x14ac:dyDescent="0.2">
      <c r="A13" s="113" t="s">
        <v>23</v>
      </c>
      <c r="B13" s="113"/>
      <c r="C13" s="113"/>
      <c r="E13" s="114">
        <v>5060068</v>
      </c>
      <c r="F13" s="114"/>
      <c r="G13" s="20"/>
      <c r="H13" s="81">
        <v>29781537740</v>
      </c>
      <c r="I13" s="20"/>
      <c r="J13" s="81">
        <v>47297383612.471199</v>
      </c>
      <c r="K13" s="20"/>
      <c r="L13" s="81">
        <v>0</v>
      </c>
      <c r="M13" s="20"/>
      <c r="N13" s="81">
        <v>0</v>
      </c>
      <c r="O13" s="20"/>
      <c r="P13" s="81">
        <v>0</v>
      </c>
      <c r="Q13" s="20"/>
      <c r="R13" s="81">
        <v>0</v>
      </c>
      <c r="S13" s="20"/>
      <c r="T13" s="81">
        <v>5060068</v>
      </c>
      <c r="U13" s="20"/>
      <c r="V13" s="81">
        <v>11300</v>
      </c>
      <c r="W13" s="20"/>
      <c r="X13" s="81">
        <v>29781537740</v>
      </c>
      <c r="Y13" s="20"/>
      <c r="Z13" s="81">
        <v>56736776520.267998</v>
      </c>
      <c r="AB13" s="10">
        <v>0.12</v>
      </c>
    </row>
    <row r="14" spans="1:28" ht="21.75" customHeight="1" x14ac:dyDescent="0.2">
      <c r="A14" s="113" t="s">
        <v>24</v>
      </c>
      <c r="B14" s="113"/>
      <c r="C14" s="113"/>
      <c r="E14" s="114">
        <v>8120000</v>
      </c>
      <c r="F14" s="114"/>
      <c r="G14" s="20"/>
      <c r="H14" s="81">
        <v>70716156720</v>
      </c>
      <c r="I14" s="20"/>
      <c r="J14" s="81">
        <v>89274134992</v>
      </c>
      <c r="K14" s="20"/>
      <c r="L14" s="81">
        <v>0</v>
      </c>
      <c r="M14" s="20"/>
      <c r="N14" s="81">
        <v>0</v>
      </c>
      <c r="O14" s="20"/>
      <c r="P14" s="81">
        <v>0</v>
      </c>
      <c r="Q14" s="20"/>
      <c r="R14" s="81">
        <v>0</v>
      </c>
      <c r="S14" s="20"/>
      <c r="T14" s="81">
        <v>8120000</v>
      </c>
      <c r="U14" s="20"/>
      <c r="V14" s="81">
        <v>12050</v>
      </c>
      <c r="W14" s="20"/>
      <c r="X14" s="81">
        <v>70716156720</v>
      </c>
      <c r="Y14" s="20"/>
      <c r="Z14" s="81">
        <v>97089650420</v>
      </c>
      <c r="AB14" s="10">
        <v>0.2</v>
      </c>
    </row>
    <row r="15" spans="1:28" ht="21.75" customHeight="1" x14ac:dyDescent="0.2">
      <c r="A15" s="113" t="s">
        <v>25</v>
      </c>
      <c r="B15" s="113"/>
      <c r="C15" s="113"/>
      <c r="E15" s="114">
        <v>2888808</v>
      </c>
      <c r="F15" s="114"/>
      <c r="G15" s="20"/>
      <c r="H15" s="81">
        <v>9893132101</v>
      </c>
      <c r="I15" s="20"/>
      <c r="J15" s="81">
        <v>13644432967.4016</v>
      </c>
      <c r="K15" s="20"/>
      <c r="L15" s="81">
        <v>0</v>
      </c>
      <c r="M15" s="20"/>
      <c r="N15" s="81">
        <v>0</v>
      </c>
      <c r="O15" s="20"/>
      <c r="P15" s="81">
        <v>-2888808</v>
      </c>
      <c r="Q15" s="20"/>
      <c r="R15" s="81">
        <v>15134996121</v>
      </c>
      <c r="S15" s="20"/>
      <c r="T15" s="81">
        <v>0</v>
      </c>
      <c r="U15" s="20"/>
      <c r="V15" s="81">
        <v>0</v>
      </c>
      <c r="W15" s="20"/>
      <c r="X15" s="81">
        <v>0</v>
      </c>
      <c r="Y15" s="20"/>
      <c r="Z15" s="81">
        <v>0</v>
      </c>
      <c r="AB15" s="10">
        <v>0</v>
      </c>
    </row>
    <row r="16" spans="1:28" ht="21.75" customHeight="1" x14ac:dyDescent="0.2">
      <c r="A16" s="113" t="s">
        <v>26</v>
      </c>
      <c r="B16" s="113"/>
      <c r="C16" s="113"/>
      <c r="E16" s="114">
        <v>980000</v>
      </c>
      <c r="F16" s="114"/>
      <c r="G16" s="20"/>
      <c r="H16" s="81">
        <v>49926450603</v>
      </c>
      <c r="I16" s="20"/>
      <c r="J16" s="81">
        <v>43243721962</v>
      </c>
      <c r="K16" s="20"/>
      <c r="L16" s="81">
        <v>0</v>
      </c>
      <c r="M16" s="20"/>
      <c r="N16" s="81">
        <v>0</v>
      </c>
      <c r="O16" s="20"/>
      <c r="P16" s="81">
        <v>0</v>
      </c>
      <c r="Q16" s="20"/>
      <c r="R16" s="81">
        <v>0</v>
      </c>
      <c r="S16" s="20"/>
      <c r="T16" s="81">
        <v>980000</v>
      </c>
      <c r="U16" s="20"/>
      <c r="V16" s="81">
        <v>47800</v>
      </c>
      <c r="W16" s="20"/>
      <c r="X16" s="81">
        <v>49926450603</v>
      </c>
      <c r="Y16" s="20"/>
      <c r="Z16" s="81">
        <v>46481895880</v>
      </c>
      <c r="AB16" s="10">
        <v>0.1</v>
      </c>
    </row>
    <row r="17" spans="1:28" ht="21.75" customHeight="1" x14ac:dyDescent="0.2">
      <c r="A17" s="113" t="s">
        <v>27</v>
      </c>
      <c r="B17" s="113"/>
      <c r="C17" s="113"/>
      <c r="E17" s="114">
        <v>69735</v>
      </c>
      <c r="F17" s="114"/>
      <c r="G17" s="20"/>
      <c r="H17" s="81">
        <v>2139587952</v>
      </c>
      <c r="I17" s="20"/>
      <c r="J17" s="81">
        <v>1790791145.8859999</v>
      </c>
      <c r="K17" s="20"/>
      <c r="L17" s="81">
        <v>300000</v>
      </c>
      <c r="M17" s="20"/>
      <c r="N17" s="81">
        <v>10991202624</v>
      </c>
      <c r="O17" s="20"/>
      <c r="P17" s="81">
        <v>0</v>
      </c>
      <c r="Q17" s="20"/>
      <c r="R17" s="81">
        <v>0</v>
      </c>
      <c r="S17" s="20"/>
      <c r="T17" s="81">
        <v>369735</v>
      </c>
      <c r="U17" s="20"/>
      <c r="V17" s="81">
        <v>38140</v>
      </c>
      <c r="W17" s="20"/>
      <c r="X17" s="81">
        <v>13130790576</v>
      </c>
      <c r="Y17" s="20"/>
      <c r="Z17" s="81">
        <v>13992686813.882999</v>
      </c>
      <c r="AB17" s="10">
        <v>0.03</v>
      </c>
    </row>
    <row r="18" spans="1:28" ht="21.75" customHeight="1" x14ac:dyDescent="0.2">
      <c r="A18" s="113" t="s">
        <v>28</v>
      </c>
      <c r="B18" s="113"/>
      <c r="C18" s="113"/>
      <c r="E18" s="114">
        <v>2491443</v>
      </c>
      <c r="F18" s="114"/>
      <c r="G18" s="20"/>
      <c r="H18" s="81">
        <v>39993999669</v>
      </c>
      <c r="I18" s="20"/>
      <c r="J18" s="81">
        <v>25883768004.536701</v>
      </c>
      <c r="K18" s="20"/>
      <c r="L18" s="81">
        <v>0</v>
      </c>
      <c r="M18" s="20"/>
      <c r="N18" s="81">
        <v>0</v>
      </c>
      <c r="O18" s="20"/>
      <c r="P18" s="81">
        <v>0</v>
      </c>
      <c r="Q18" s="20"/>
      <c r="R18" s="81">
        <v>0</v>
      </c>
      <c r="S18" s="20"/>
      <c r="T18" s="81">
        <v>2491443</v>
      </c>
      <c r="U18" s="20"/>
      <c r="V18" s="81">
        <v>10490</v>
      </c>
      <c r="W18" s="20"/>
      <c r="X18" s="81">
        <v>39993999669</v>
      </c>
      <c r="Y18" s="20"/>
      <c r="Z18" s="81">
        <v>25933211687.448898</v>
      </c>
      <c r="AB18" s="10">
        <v>0.05</v>
      </c>
    </row>
    <row r="19" spans="1:28" ht="21.75" customHeight="1" x14ac:dyDescent="0.2">
      <c r="A19" s="113" t="s">
        <v>29</v>
      </c>
      <c r="B19" s="113"/>
      <c r="C19" s="113"/>
      <c r="E19" s="114">
        <v>621899</v>
      </c>
      <c r="F19" s="114"/>
      <c r="G19" s="20"/>
      <c r="H19" s="81">
        <v>9903379181</v>
      </c>
      <c r="I19" s="20"/>
      <c r="J19" s="81">
        <v>11076796387.1035</v>
      </c>
      <c r="K19" s="20"/>
      <c r="L19" s="81">
        <v>0</v>
      </c>
      <c r="M19" s="20"/>
      <c r="N19" s="81">
        <v>0</v>
      </c>
      <c r="O19" s="20"/>
      <c r="P19" s="81">
        <v>0</v>
      </c>
      <c r="Q19" s="20"/>
      <c r="R19" s="81">
        <v>0</v>
      </c>
      <c r="S19" s="20"/>
      <c r="T19" s="81">
        <v>621899</v>
      </c>
      <c r="U19" s="20"/>
      <c r="V19" s="81">
        <v>19600</v>
      </c>
      <c r="W19" s="20"/>
      <c r="X19" s="81">
        <v>9903379181</v>
      </c>
      <c r="Y19" s="20"/>
      <c r="Z19" s="81">
        <v>12094997726.308001</v>
      </c>
      <c r="AB19" s="10">
        <v>0.02</v>
      </c>
    </row>
    <row r="20" spans="1:28" ht="21.75" customHeight="1" x14ac:dyDescent="0.2">
      <c r="A20" s="113" t="s">
        <v>30</v>
      </c>
      <c r="B20" s="113"/>
      <c r="C20" s="113"/>
      <c r="E20" s="114">
        <v>417915</v>
      </c>
      <c r="F20" s="114"/>
      <c r="G20" s="20"/>
      <c r="H20" s="81">
        <v>21311884176</v>
      </c>
      <c r="I20" s="20"/>
      <c r="J20" s="81">
        <v>19950472115.275501</v>
      </c>
      <c r="K20" s="20"/>
      <c r="L20" s="81">
        <v>250749</v>
      </c>
      <c r="M20" s="20"/>
      <c r="N20" s="81">
        <v>0</v>
      </c>
      <c r="O20" s="20"/>
      <c r="P20" s="81">
        <v>0</v>
      </c>
      <c r="Q20" s="20"/>
      <c r="R20" s="81">
        <v>0</v>
      </c>
      <c r="S20" s="20"/>
      <c r="T20" s="81">
        <v>668664</v>
      </c>
      <c r="U20" s="20"/>
      <c r="V20" s="81">
        <v>34390</v>
      </c>
      <c r="W20" s="20"/>
      <c r="X20" s="81">
        <v>21311884176</v>
      </c>
      <c r="Y20" s="20"/>
      <c r="Z20" s="81">
        <v>22817600866.159199</v>
      </c>
      <c r="AB20" s="10">
        <v>0.05</v>
      </c>
    </row>
    <row r="21" spans="1:28" ht="21.75" customHeight="1" x14ac:dyDescent="0.2">
      <c r="A21" s="113" t="s">
        <v>31</v>
      </c>
      <c r="B21" s="113"/>
      <c r="C21" s="113"/>
      <c r="E21" s="114">
        <v>1000000</v>
      </c>
      <c r="F21" s="114"/>
      <c r="G21" s="20"/>
      <c r="H21" s="81">
        <v>46004534302</v>
      </c>
      <c r="I21" s="20"/>
      <c r="J21" s="81">
        <v>60935300700</v>
      </c>
      <c r="K21" s="20"/>
      <c r="L21" s="81">
        <v>0</v>
      </c>
      <c r="M21" s="20"/>
      <c r="N21" s="81">
        <v>0</v>
      </c>
      <c r="O21" s="20"/>
      <c r="P21" s="81">
        <v>0</v>
      </c>
      <c r="Q21" s="20"/>
      <c r="R21" s="81">
        <v>0</v>
      </c>
      <c r="S21" s="20"/>
      <c r="T21" s="81">
        <v>1000000</v>
      </c>
      <c r="U21" s="20"/>
      <c r="V21" s="81">
        <v>61270</v>
      </c>
      <c r="W21" s="20"/>
      <c r="X21" s="81">
        <v>46004534302</v>
      </c>
      <c r="Y21" s="20"/>
      <c r="Z21" s="81">
        <v>60796382900</v>
      </c>
      <c r="AB21" s="10">
        <v>0.13</v>
      </c>
    </row>
    <row r="22" spans="1:28" ht="21.75" customHeight="1" x14ac:dyDescent="0.2">
      <c r="A22" s="113" t="s">
        <v>32</v>
      </c>
      <c r="B22" s="113"/>
      <c r="C22" s="113"/>
      <c r="E22" s="114">
        <v>2951000</v>
      </c>
      <c r="F22" s="114"/>
      <c r="G22" s="20"/>
      <c r="H22" s="81">
        <v>23511286073</v>
      </c>
      <c r="I22" s="20"/>
      <c r="J22" s="81">
        <v>37275843042.099998</v>
      </c>
      <c r="K22" s="20"/>
      <c r="L22" s="81">
        <v>0</v>
      </c>
      <c r="M22" s="20"/>
      <c r="N22" s="81">
        <v>0</v>
      </c>
      <c r="O22" s="20"/>
      <c r="P22" s="81">
        <v>0</v>
      </c>
      <c r="Q22" s="20"/>
      <c r="R22" s="81">
        <v>0</v>
      </c>
      <c r="S22" s="20"/>
      <c r="T22" s="81">
        <v>2951000</v>
      </c>
      <c r="U22" s="20"/>
      <c r="V22" s="81">
        <v>12730</v>
      </c>
      <c r="W22" s="20"/>
      <c r="X22" s="81">
        <v>23511286073</v>
      </c>
      <c r="Y22" s="20"/>
      <c r="Z22" s="81">
        <v>37275843042.099998</v>
      </c>
      <c r="AB22" s="10">
        <v>0.08</v>
      </c>
    </row>
    <row r="23" spans="1:28" ht="21.75" customHeight="1" x14ac:dyDescent="0.2">
      <c r="A23" s="113" t="s">
        <v>33</v>
      </c>
      <c r="B23" s="113"/>
      <c r="C23" s="113"/>
      <c r="E23" s="114">
        <v>257779272</v>
      </c>
      <c r="F23" s="114"/>
      <c r="G23" s="20"/>
      <c r="H23" s="81">
        <v>957047931128</v>
      </c>
      <c r="I23" s="20"/>
      <c r="J23" s="81">
        <v>556335938144.68201</v>
      </c>
      <c r="K23" s="20"/>
      <c r="L23" s="81">
        <v>0</v>
      </c>
      <c r="M23" s="20"/>
      <c r="N23" s="81">
        <v>0</v>
      </c>
      <c r="O23" s="20"/>
      <c r="P23" s="81">
        <v>0</v>
      </c>
      <c r="Q23" s="20"/>
      <c r="R23" s="81">
        <v>0</v>
      </c>
      <c r="S23" s="20"/>
      <c r="T23" s="81">
        <v>257779272</v>
      </c>
      <c r="U23" s="20"/>
      <c r="V23" s="81">
        <v>2543</v>
      </c>
      <c r="W23" s="20"/>
      <c r="X23" s="81">
        <v>957047931128</v>
      </c>
      <c r="Y23" s="20"/>
      <c r="Z23" s="81">
        <v>650465421012.38</v>
      </c>
      <c r="AB23" s="10">
        <v>1.34</v>
      </c>
    </row>
    <row r="24" spans="1:28" ht="21.75" customHeight="1" x14ac:dyDescent="0.2">
      <c r="A24" s="113" t="s">
        <v>34</v>
      </c>
      <c r="B24" s="113"/>
      <c r="C24" s="113"/>
      <c r="E24" s="114">
        <v>8180671</v>
      </c>
      <c r="F24" s="114"/>
      <c r="G24" s="20"/>
      <c r="H24" s="81">
        <v>12006079189</v>
      </c>
      <c r="I24" s="20"/>
      <c r="J24" s="81">
        <v>16121224744.555599</v>
      </c>
      <c r="K24" s="20"/>
      <c r="L24" s="81">
        <v>0</v>
      </c>
      <c r="M24" s="20"/>
      <c r="N24" s="81">
        <v>0</v>
      </c>
      <c r="O24" s="20"/>
      <c r="P24" s="81">
        <v>-6741479</v>
      </c>
      <c r="Q24" s="20"/>
      <c r="R24" s="81">
        <v>13889827936</v>
      </c>
      <c r="S24" s="20"/>
      <c r="T24" s="81">
        <v>1439192</v>
      </c>
      <c r="U24" s="20"/>
      <c r="V24" s="81">
        <v>2848</v>
      </c>
      <c r="W24" s="20"/>
      <c r="X24" s="81">
        <v>2112180434</v>
      </c>
      <c r="Y24" s="20"/>
      <c r="Z24" s="81">
        <v>4067134946.55232</v>
      </c>
      <c r="AB24" s="10">
        <v>0.01</v>
      </c>
    </row>
    <row r="25" spans="1:28" ht="21.75" customHeight="1" x14ac:dyDescent="0.2">
      <c r="A25" s="113" t="s">
        <v>35</v>
      </c>
      <c r="B25" s="113"/>
      <c r="C25" s="113"/>
      <c r="E25" s="114">
        <v>2338000</v>
      </c>
      <c r="F25" s="114"/>
      <c r="G25" s="20"/>
      <c r="H25" s="81">
        <v>20668979127</v>
      </c>
      <c r="I25" s="20"/>
      <c r="J25" s="81">
        <v>31017427466.200001</v>
      </c>
      <c r="K25" s="20"/>
      <c r="L25" s="81">
        <v>0</v>
      </c>
      <c r="M25" s="20"/>
      <c r="N25" s="81">
        <v>0</v>
      </c>
      <c r="O25" s="20"/>
      <c r="P25" s="81">
        <v>0</v>
      </c>
      <c r="Q25" s="20"/>
      <c r="R25" s="81">
        <v>0</v>
      </c>
      <c r="S25" s="20"/>
      <c r="T25" s="81">
        <v>2338000</v>
      </c>
      <c r="U25" s="20"/>
      <c r="V25" s="81">
        <v>22460</v>
      </c>
      <c r="W25" s="20"/>
      <c r="X25" s="81">
        <v>20668979127</v>
      </c>
      <c r="Y25" s="20"/>
      <c r="Z25" s="81">
        <v>52105566259.599998</v>
      </c>
      <c r="AB25" s="10">
        <v>0.11</v>
      </c>
    </row>
    <row r="26" spans="1:28" ht="21.75" customHeight="1" x14ac:dyDescent="0.2">
      <c r="A26" s="113" t="s">
        <v>36</v>
      </c>
      <c r="B26" s="113"/>
      <c r="C26" s="113"/>
      <c r="E26" s="114">
        <v>1450000</v>
      </c>
      <c r="F26" s="114"/>
      <c r="G26" s="20"/>
      <c r="H26" s="81">
        <v>40176746372</v>
      </c>
      <c r="I26" s="20"/>
      <c r="J26" s="81">
        <v>38732267180</v>
      </c>
      <c r="K26" s="20"/>
      <c r="L26" s="81">
        <v>0</v>
      </c>
      <c r="M26" s="20"/>
      <c r="N26" s="81">
        <v>0</v>
      </c>
      <c r="O26" s="20"/>
      <c r="P26" s="81">
        <v>0</v>
      </c>
      <c r="Q26" s="20"/>
      <c r="R26" s="81">
        <v>0</v>
      </c>
      <c r="S26" s="20"/>
      <c r="T26" s="81">
        <v>1450000</v>
      </c>
      <c r="U26" s="20"/>
      <c r="V26" s="81">
        <v>37840</v>
      </c>
      <c r="W26" s="20"/>
      <c r="X26" s="81">
        <v>40176746372</v>
      </c>
      <c r="Y26" s="20"/>
      <c r="Z26" s="81">
        <v>54443870360</v>
      </c>
      <c r="AB26" s="10">
        <v>0.11</v>
      </c>
    </row>
    <row r="27" spans="1:28" ht="21.75" customHeight="1" x14ac:dyDescent="0.2">
      <c r="A27" s="113" t="s">
        <v>37</v>
      </c>
      <c r="B27" s="113"/>
      <c r="C27" s="113"/>
      <c r="E27" s="114">
        <v>10000</v>
      </c>
      <c r="F27" s="114"/>
      <c r="G27" s="20"/>
      <c r="H27" s="81">
        <v>10109372</v>
      </c>
      <c r="I27" s="20"/>
      <c r="J27" s="81">
        <v>6836740.2999999998</v>
      </c>
      <c r="K27" s="20"/>
      <c r="L27" s="81">
        <v>0</v>
      </c>
      <c r="M27" s="20"/>
      <c r="N27" s="81">
        <v>0</v>
      </c>
      <c r="O27" s="20"/>
      <c r="P27" s="81">
        <v>0</v>
      </c>
      <c r="Q27" s="20"/>
      <c r="R27" s="81">
        <v>0</v>
      </c>
      <c r="S27" s="20"/>
      <c r="T27" s="81">
        <v>10000</v>
      </c>
      <c r="U27" s="20"/>
      <c r="V27" s="81">
        <v>689</v>
      </c>
      <c r="W27" s="20"/>
      <c r="X27" s="81">
        <v>10109372</v>
      </c>
      <c r="Y27" s="20"/>
      <c r="Z27" s="81">
        <v>6836740.2999999998</v>
      </c>
      <c r="AB27" s="10">
        <v>0</v>
      </c>
    </row>
    <row r="28" spans="1:28" ht="21.75" customHeight="1" x14ac:dyDescent="0.2">
      <c r="A28" s="113" t="s">
        <v>38</v>
      </c>
      <c r="B28" s="113"/>
      <c r="C28" s="113"/>
      <c r="E28" s="114">
        <v>10000</v>
      </c>
      <c r="F28" s="114"/>
      <c r="G28" s="20"/>
      <c r="H28" s="81">
        <v>9608908</v>
      </c>
      <c r="I28" s="20"/>
      <c r="J28" s="81">
        <v>9148729.4000000004</v>
      </c>
      <c r="K28" s="20"/>
      <c r="L28" s="81">
        <v>0</v>
      </c>
      <c r="M28" s="20"/>
      <c r="N28" s="81">
        <v>0</v>
      </c>
      <c r="O28" s="20"/>
      <c r="P28" s="81">
        <v>0</v>
      </c>
      <c r="Q28" s="20"/>
      <c r="R28" s="81">
        <v>0</v>
      </c>
      <c r="S28" s="20"/>
      <c r="T28" s="81">
        <v>10000</v>
      </c>
      <c r="U28" s="20"/>
      <c r="V28" s="81">
        <v>922</v>
      </c>
      <c r="W28" s="20"/>
      <c r="X28" s="81">
        <v>9608908</v>
      </c>
      <c r="Y28" s="20"/>
      <c r="Z28" s="81">
        <v>9148729.4000000004</v>
      </c>
      <c r="AB28" s="10">
        <v>0</v>
      </c>
    </row>
    <row r="29" spans="1:28" ht="21.75" customHeight="1" x14ac:dyDescent="0.2">
      <c r="A29" s="113" t="s">
        <v>39</v>
      </c>
      <c r="B29" s="113"/>
      <c r="C29" s="113"/>
      <c r="E29" s="114">
        <v>10000</v>
      </c>
      <c r="F29" s="114"/>
      <c r="G29" s="20"/>
      <c r="H29" s="81">
        <v>10109372</v>
      </c>
      <c r="I29" s="20"/>
      <c r="J29" s="81">
        <v>4266761</v>
      </c>
      <c r="K29" s="20"/>
      <c r="L29" s="81">
        <v>0</v>
      </c>
      <c r="M29" s="20"/>
      <c r="N29" s="81">
        <v>0</v>
      </c>
      <c r="O29" s="20"/>
      <c r="P29" s="81">
        <v>0</v>
      </c>
      <c r="Q29" s="20"/>
      <c r="R29" s="81">
        <v>0</v>
      </c>
      <c r="S29" s="20"/>
      <c r="T29" s="81">
        <v>10000</v>
      </c>
      <c r="U29" s="20"/>
      <c r="V29" s="81">
        <v>430</v>
      </c>
      <c r="W29" s="20"/>
      <c r="X29" s="81">
        <v>10109372</v>
      </c>
      <c r="Y29" s="20"/>
      <c r="Z29" s="81">
        <v>4266761</v>
      </c>
      <c r="AB29" s="10">
        <v>0</v>
      </c>
    </row>
    <row r="30" spans="1:28" ht="21.75" customHeight="1" x14ac:dyDescent="0.2">
      <c r="A30" s="113" t="s">
        <v>40</v>
      </c>
      <c r="B30" s="113"/>
      <c r="C30" s="113"/>
      <c r="E30" s="114">
        <v>10000</v>
      </c>
      <c r="F30" s="114"/>
      <c r="G30" s="20"/>
      <c r="H30" s="81">
        <v>12411506</v>
      </c>
      <c r="I30" s="20"/>
      <c r="J30" s="81">
        <v>4286606.4000000004</v>
      </c>
      <c r="K30" s="20"/>
      <c r="L30" s="81">
        <v>0</v>
      </c>
      <c r="M30" s="20"/>
      <c r="N30" s="81">
        <v>0</v>
      </c>
      <c r="O30" s="20"/>
      <c r="P30" s="81">
        <v>0</v>
      </c>
      <c r="Q30" s="20"/>
      <c r="R30" s="81">
        <v>0</v>
      </c>
      <c r="S30" s="20"/>
      <c r="T30" s="81">
        <v>10000</v>
      </c>
      <c r="U30" s="20"/>
      <c r="V30" s="81">
        <v>432</v>
      </c>
      <c r="W30" s="20"/>
      <c r="X30" s="81">
        <v>12411506</v>
      </c>
      <c r="Y30" s="20"/>
      <c r="Z30" s="81">
        <v>4286606.4000000004</v>
      </c>
      <c r="AB30" s="10">
        <v>0</v>
      </c>
    </row>
    <row r="31" spans="1:28" ht="21.75" customHeight="1" x14ac:dyDescent="0.2">
      <c r="A31" s="113" t="s">
        <v>41</v>
      </c>
      <c r="B31" s="113"/>
      <c r="C31" s="113"/>
      <c r="E31" s="114">
        <v>10000</v>
      </c>
      <c r="F31" s="114"/>
      <c r="G31" s="20"/>
      <c r="H31" s="81">
        <v>11110300</v>
      </c>
      <c r="I31" s="20"/>
      <c r="J31" s="81">
        <v>10914970</v>
      </c>
      <c r="K31" s="20"/>
      <c r="L31" s="81">
        <v>0</v>
      </c>
      <c r="M31" s="20"/>
      <c r="N31" s="81">
        <v>0</v>
      </c>
      <c r="O31" s="20"/>
      <c r="P31" s="81">
        <v>0</v>
      </c>
      <c r="Q31" s="20"/>
      <c r="R31" s="81">
        <v>0</v>
      </c>
      <c r="S31" s="20"/>
      <c r="T31" s="81">
        <v>10000</v>
      </c>
      <c r="U31" s="20"/>
      <c r="V31" s="81">
        <v>1100</v>
      </c>
      <c r="W31" s="20"/>
      <c r="X31" s="81">
        <v>11110300</v>
      </c>
      <c r="Y31" s="20"/>
      <c r="Z31" s="81">
        <v>10914970</v>
      </c>
      <c r="AB31" s="10">
        <v>0</v>
      </c>
    </row>
    <row r="32" spans="1:28" ht="21.75" customHeight="1" x14ac:dyDescent="0.2">
      <c r="A32" s="113" t="s">
        <v>42</v>
      </c>
      <c r="B32" s="113"/>
      <c r="C32" s="113"/>
      <c r="E32" s="114">
        <v>29700000</v>
      </c>
      <c r="F32" s="114"/>
      <c r="G32" s="20"/>
      <c r="H32" s="81">
        <v>39761015677</v>
      </c>
      <c r="I32" s="20"/>
      <c r="J32" s="81">
        <v>64186572582</v>
      </c>
      <c r="K32" s="20"/>
      <c r="L32" s="81">
        <v>0</v>
      </c>
      <c r="M32" s="20"/>
      <c r="N32" s="81">
        <v>0</v>
      </c>
      <c r="O32" s="20"/>
      <c r="P32" s="81">
        <v>0</v>
      </c>
      <c r="Q32" s="20"/>
      <c r="R32" s="81">
        <v>0</v>
      </c>
      <c r="S32" s="20"/>
      <c r="T32" s="81">
        <v>29700000</v>
      </c>
      <c r="U32" s="20"/>
      <c r="V32" s="81">
        <v>2883</v>
      </c>
      <c r="W32" s="20"/>
      <c r="X32" s="81">
        <v>39761015677</v>
      </c>
      <c r="Y32" s="20"/>
      <c r="Z32" s="81">
        <v>84963217977</v>
      </c>
      <c r="AB32" s="10">
        <v>0.17</v>
      </c>
    </row>
    <row r="33" spans="1:28" ht="21.75" customHeight="1" x14ac:dyDescent="0.2">
      <c r="A33" s="113" t="s">
        <v>43</v>
      </c>
      <c r="B33" s="113"/>
      <c r="C33" s="113"/>
      <c r="E33" s="114">
        <v>3200000</v>
      </c>
      <c r="F33" s="114"/>
      <c r="G33" s="20"/>
      <c r="H33" s="81">
        <v>50106030612</v>
      </c>
      <c r="I33" s="20"/>
      <c r="J33" s="81">
        <v>47406691520</v>
      </c>
      <c r="K33" s="20"/>
      <c r="L33" s="81">
        <v>0</v>
      </c>
      <c r="M33" s="20"/>
      <c r="N33" s="81">
        <v>0</v>
      </c>
      <c r="O33" s="20"/>
      <c r="P33" s="81">
        <v>0</v>
      </c>
      <c r="Q33" s="20"/>
      <c r="R33" s="81">
        <v>0</v>
      </c>
      <c r="S33" s="20"/>
      <c r="T33" s="81">
        <v>3200000</v>
      </c>
      <c r="U33" s="20"/>
      <c r="V33" s="81">
        <v>18260</v>
      </c>
      <c r="W33" s="20"/>
      <c r="X33" s="81">
        <v>50106030612</v>
      </c>
      <c r="Y33" s="20"/>
      <c r="Z33" s="81">
        <v>57980320640</v>
      </c>
      <c r="AB33" s="10">
        <v>0.12</v>
      </c>
    </row>
    <row r="34" spans="1:28" ht="21.75" customHeight="1" x14ac:dyDescent="0.2">
      <c r="A34" s="113" t="s">
        <v>44</v>
      </c>
      <c r="B34" s="113"/>
      <c r="C34" s="113"/>
      <c r="E34" s="114">
        <v>4400000</v>
      </c>
      <c r="F34" s="114"/>
      <c r="G34" s="20"/>
      <c r="H34" s="81">
        <v>49936252637</v>
      </c>
      <c r="I34" s="20"/>
      <c r="J34" s="81">
        <v>59857695480</v>
      </c>
      <c r="K34" s="20"/>
      <c r="L34" s="81">
        <v>0</v>
      </c>
      <c r="M34" s="20"/>
      <c r="N34" s="81">
        <v>0</v>
      </c>
      <c r="O34" s="20"/>
      <c r="P34" s="81">
        <v>0</v>
      </c>
      <c r="Q34" s="20"/>
      <c r="R34" s="81">
        <v>0</v>
      </c>
      <c r="S34" s="20"/>
      <c r="T34" s="81">
        <v>4400000</v>
      </c>
      <c r="U34" s="20"/>
      <c r="V34" s="81">
        <v>18970</v>
      </c>
      <c r="W34" s="20"/>
      <c r="X34" s="81">
        <v>49936252637</v>
      </c>
      <c r="Y34" s="20"/>
      <c r="Z34" s="81">
        <v>82822792360</v>
      </c>
      <c r="AB34" s="10">
        <v>0.17</v>
      </c>
    </row>
    <row r="35" spans="1:28" ht="21.75" customHeight="1" x14ac:dyDescent="0.2">
      <c r="A35" s="113" t="s">
        <v>45</v>
      </c>
      <c r="B35" s="113"/>
      <c r="C35" s="113"/>
      <c r="E35" s="114">
        <v>10000</v>
      </c>
      <c r="F35" s="114"/>
      <c r="G35" s="20"/>
      <c r="H35" s="81">
        <v>9608908</v>
      </c>
      <c r="I35" s="20"/>
      <c r="J35" s="81">
        <v>4276683.7</v>
      </c>
      <c r="K35" s="20"/>
      <c r="L35" s="81">
        <v>0</v>
      </c>
      <c r="M35" s="20"/>
      <c r="N35" s="81">
        <v>0</v>
      </c>
      <c r="O35" s="20"/>
      <c r="P35" s="81">
        <v>0</v>
      </c>
      <c r="Q35" s="20"/>
      <c r="R35" s="81">
        <v>0</v>
      </c>
      <c r="S35" s="20"/>
      <c r="T35" s="81">
        <v>10000</v>
      </c>
      <c r="U35" s="20"/>
      <c r="V35" s="81">
        <v>431</v>
      </c>
      <c r="W35" s="20"/>
      <c r="X35" s="81">
        <v>9608908</v>
      </c>
      <c r="Y35" s="20"/>
      <c r="Z35" s="81">
        <v>4276683.7</v>
      </c>
      <c r="AB35" s="10">
        <v>0</v>
      </c>
    </row>
    <row r="36" spans="1:28" ht="21.75" customHeight="1" x14ac:dyDescent="0.2">
      <c r="A36" s="113" t="s">
        <v>46</v>
      </c>
      <c r="B36" s="113"/>
      <c r="C36" s="113"/>
      <c r="E36" s="114">
        <v>10000</v>
      </c>
      <c r="F36" s="114"/>
      <c r="G36" s="20"/>
      <c r="H36" s="81">
        <v>7607052</v>
      </c>
      <c r="I36" s="20"/>
      <c r="J36" s="81">
        <v>4316374.5</v>
      </c>
      <c r="K36" s="20"/>
      <c r="L36" s="81">
        <v>0</v>
      </c>
      <c r="M36" s="20"/>
      <c r="N36" s="81">
        <v>0</v>
      </c>
      <c r="O36" s="20"/>
      <c r="P36" s="81">
        <v>0</v>
      </c>
      <c r="Q36" s="20"/>
      <c r="R36" s="81">
        <v>0</v>
      </c>
      <c r="S36" s="20"/>
      <c r="T36" s="81">
        <v>10000</v>
      </c>
      <c r="U36" s="20"/>
      <c r="V36" s="81">
        <v>435</v>
      </c>
      <c r="W36" s="20"/>
      <c r="X36" s="81">
        <v>7607052</v>
      </c>
      <c r="Y36" s="20"/>
      <c r="Z36" s="81">
        <v>4316374.5</v>
      </c>
      <c r="AB36" s="10">
        <v>0</v>
      </c>
    </row>
    <row r="37" spans="1:28" ht="21.75" customHeight="1" x14ac:dyDescent="0.2">
      <c r="A37" s="113" t="s">
        <v>47</v>
      </c>
      <c r="B37" s="113"/>
      <c r="C37" s="113"/>
      <c r="E37" s="114">
        <v>10000</v>
      </c>
      <c r="F37" s="114"/>
      <c r="G37" s="20"/>
      <c r="H37" s="81">
        <v>12611692</v>
      </c>
      <c r="I37" s="20"/>
      <c r="J37" s="81">
        <v>12066003.199999999</v>
      </c>
      <c r="K37" s="20"/>
      <c r="L37" s="81">
        <v>0</v>
      </c>
      <c r="M37" s="20"/>
      <c r="N37" s="81">
        <v>0</v>
      </c>
      <c r="O37" s="20"/>
      <c r="P37" s="81">
        <v>0</v>
      </c>
      <c r="Q37" s="20"/>
      <c r="R37" s="81">
        <v>0</v>
      </c>
      <c r="S37" s="20"/>
      <c r="T37" s="81">
        <v>10000</v>
      </c>
      <c r="U37" s="20"/>
      <c r="V37" s="81">
        <v>1216</v>
      </c>
      <c r="W37" s="20"/>
      <c r="X37" s="81">
        <v>12611692</v>
      </c>
      <c r="Y37" s="20"/>
      <c r="Z37" s="81">
        <v>12066003.199999999</v>
      </c>
      <c r="AB37" s="10">
        <v>0</v>
      </c>
    </row>
    <row r="38" spans="1:28" ht="21.75" customHeight="1" x14ac:dyDescent="0.2">
      <c r="A38" s="113" t="s">
        <v>48</v>
      </c>
      <c r="B38" s="113"/>
      <c r="C38" s="113"/>
      <c r="E38" s="114">
        <v>10000</v>
      </c>
      <c r="F38" s="114"/>
      <c r="G38" s="20"/>
      <c r="H38" s="81">
        <v>10509744</v>
      </c>
      <c r="I38" s="20"/>
      <c r="J38" s="81">
        <v>6876431.0999999996</v>
      </c>
      <c r="K38" s="20"/>
      <c r="L38" s="81">
        <v>0</v>
      </c>
      <c r="M38" s="20"/>
      <c r="N38" s="81">
        <v>0</v>
      </c>
      <c r="O38" s="20"/>
      <c r="P38" s="81">
        <v>0</v>
      </c>
      <c r="Q38" s="20"/>
      <c r="R38" s="81">
        <v>0</v>
      </c>
      <c r="S38" s="20"/>
      <c r="T38" s="81">
        <v>10000</v>
      </c>
      <c r="U38" s="20"/>
      <c r="V38" s="81">
        <v>693</v>
      </c>
      <c r="W38" s="20"/>
      <c r="X38" s="81">
        <v>10509744</v>
      </c>
      <c r="Y38" s="20"/>
      <c r="Z38" s="81">
        <v>6876431.0999999996</v>
      </c>
      <c r="AB38" s="10">
        <v>0</v>
      </c>
    </row>
    <row r="39" spans="1:28" ht="21.75" customHeight="1" x14ac:dyDescent="0.2">
      <c r="A39" s="113" t="s">
        <v>49</v>
      </c>
      <c r="B39" s="113"/>
      <c r="C39" s="113"/>
      <c r="E39" s="114">
        <v>10000</v>
      </c>
      <c r="F39" s="114"/>
      <c r="G39" s="20"/>
      <c r="H39" s="81">
        <v>12211320</v>
      </c>
      <c r="I39" s="20"/>
      <c r="J39" s="81">
        <v>11688940.6</v>
      </c>
      <c r="K39" s="20"/>
      <c r="L39" s="81">
        <v>0</v>
      </c>
      <c r="M39" s="20"/>
      <c r="N39" s="81">
        <v>0</v>
      </c>
      <c r="O39" s="20"/>
      <c r="P39" s="81">
        <v>0</v>
      </c>
      <c r="Q39" s="20"/>
      <c r="R39" s="81">
        <v>0</v>
      </c>
      <c r="S39" s="20"/>
      <c r="T39" s="81">
        <v>10000</v>
      </c>
      <c r="U39" s="20"/>
      <c r="V39" s="81">
        <v>1178</v>
      </c>
      <c r="W39" s="20"/>
      <c r="X39" s="81">
        <v>12211320</v>
      </c>
      <c r="Y39" s="20"/>
      <c r="Z39" s="81">
        <v>11688940.6</v>
      </c>
      <c r="AB39" s="10">
        <v>0</v>
      </c>
    </row>
    <row r="40" spans="1:28" ht="21.75" customHeight="1" x14ac:dyDescent="0.2">
      <c r="A40" s="113" t="s">
        <v>50</v>
      </c>
      <c r="B40" s="113"/>
      <c r="C40" s="113"/>
      <c r="E40" s="114">
        <v>10000</v>
      </c>
      <c r="F40" s="114"/>
      <c r="G40" s="20"/>
      <c r="H40" s="81">
        <v>21820230</v>
      </c>
      <c r="I40" s="20"/>
      <c r="J40" s="81">
        <v>19736250.300000001</v>
      </c>
      <c r="K40" s="20"/>
      <c r="L40" s="81">
        <v>0</v>
      </c>
      <c r="M40" s="20"/>
      <c r="N40" s="81">
        <v>0</v>
      </c>
      <c r="O40" s="20"/>
      <c r="P40" s="81">
        <v>0</v>
      </c>
      <c r="Q40" s="20"/>
      <c r="R40" s="81">
        <v>0</v>
      </c>
      <c r="S40" s="20"/>
      <c r="T40" s="81">
        <v>10000</v>
      </c>
      <c r="U40" s="20"/>
      <c r="V40" s="81">
        <v>1989</v>
      </c>
      <c r="W40" s="20"/>
      <c r="X40" s="81">
        <v>21820230</v>
      </c>
      <c r="Y40" s="20"/>
      <c r="Z40" s="81">
        <v>19736250.300000001</v>
      </c>
      <c r="AB40" s="10">
        <v>0</v>
      </c>
    </row>
    <row r="41" spans="1:28" ht="21.75" customHeight="1" x14ac:dyDescent="0.2">
      <c r="A41" s="113" t="s">
        <v>51</v>
      </c>
      <c r="B41" s="113"/>
      <c r="C41" s="113"/>
      <c r="E41" s="114">
        <v>10000</v>
      </c>
      <c r="F41" s="114"/>
      <c r="G41" s="20"/>
      <c r="H41" s="81">
        <v>13512528</v>
      </c>
      <c r="I41" s="20"/>
      <c r="J41" s="81">
        <v>12909432.699999999</v>
      </c>
      <c r="K41" s="20"/>
      <c r="L41" s="81">
        <v>0</v>
      </c>
      <c r="M41" s="20"/>
      <c r="N41" s="81">
        <v>0</v>
      </c>
      <c r="O41" s="20"/>
      <c r="P41" s="81">
        <v>0</v>
      </c>
      <c r="Q41" s="20"/>
      <c r="R41" s="81">
        <v>0</v>
      </c>
      <c r="S41" s="20"/>
      <c r="T41" s="81">
        <v>10000</v>
      </c>
      <c r="U41" s="20"/>
      <c r="V41" s="81">
        <v>1301</v>
      </c>
      <c r="W41" s="20"/>
      <c r="X41" s="81">
        <v>13512528</v>
      </c>
      <c r="Y41" s="20"/>
      <c r="Z41" s="81">
        <v>12909432.699999999</v>
      </c>
      <c r="AB41" s="10">
        <v>0</v>
      </c>
    </row>
    <row r="42" spans="1:28" ht="21.75" customHeight="1" x14ac:dyDescent="0.2">
      <c r="A42" s="113" t="s">
        <v>52</v>
      </c>
      <c r="B42" s="113"/>
      <c r="C42" s="113"/>
      <c r="E42" s="114">
        <v>10000</v>
      </c>
      <c r="F42" s="114"/>
      <c r="G42" s="20"/>
      <c r="H42" s="81">
        <v>9608908</v>
      </c>
      <c r="I42" s="20"/>
      <c r="J42" s="81">
        <v>5973465.4000000004</v>
      </c>
      <c r="K42" s="20"/>
      <c r="L42" s="81">
        <v>0</v>
      </c>
      <c r="M42" s="20"/>
      <c r="N42" s="81">
        <v>0</v>
      </c>
      <c r="O42" s="20"/>
      <c r="P42" s="81">
        <v>0</v>
      </c>
      <c r="Q42" s="20"/>
      <c r="R42" s="81">
        <v>0</v>
      </c>
      <c r="S42" s="20"/>
      <c r="T42" s="81">
        <v>10000</v>
      </c>
      <c r="U42" s="20"/>
      <c r="V42" s="81">
        <v>602</v>
      </c>
      <c r="W42" s="20"/>
      <c r="X42" s="81">
        <v>9608908</v>
      </c>
      <c r="Y42" s="20"/>
      <c r="Z42" s="81">
        <v>5973465.4000000004</v>
      </c>
      <c r="AB42" s="10">
        <v>0</v>
      </c>
    </row>
    <row r="43" spans="1:28" ht="21.75" customHeight="1" x14ac:dyDescent="0.2">
      <c r="A43" s="113" t="s">
        <v>53</v>
      </c>
      <c r="B43" s="113"/>
      <c r="C43" s="113"/>
      <c r="E43" s="114">
        <v>10000</v>
      </c>
      <c r="F43" s="114"/>
      <c r="G43" s="20"/>
      <c r="H43" s="81">
        <v>14012992</v>
      </c>
      <c r="I43" s="20"/>
      <c r="J43" s="81">
        <v>13385722.300000001</v>
      </c>
      <c r="K43" s="20"/>
      <c r="L43" s="81">
        <v>0</v>
      </c>
      <c r="M43" s="20"/>
      <c r="N43" s="81">
        <v>0</v>
      </c>
      <c r="O43" s="20"/>
      <c r="P43" s="81">
        <v>0</v>
      </c>
      <c r="Q43" s="20"/>
      <c r="R43" s="81">
        <v>0</v>
      </c>
      <c r="S43" s="20"/>
      <c r="T43" s="81">
        <v>10000</v>
      </c>
      <c r="U43" s="20"/>
      <c r="V43" s="81">
        <v>1349</v>
      </c>
      <c r="W43" s="20"/>
      <c r="X43" s="81">
        <v>14012992</v>
      </c>
      <c r="Y43" s="20"/>
      <c r="Z43" s="81">
        <v>13385722.300000001</v>
      </c>
      <c r="AB43" s="10">
        <v>0</v>
      </c>
    </row>
    <row r="44" spans="1:28" ht="21.75" customHeight="1" x14ac:dyDescent="0.2">
      <c r="A44" s="113" t="s">
        <v>54</v>
      </c>
      <c r="B44" s="113"/>
      <c r="C44" s="113"/>
      <c r="E44" s="114">
        <v>10000</v>
      </c>
      <c r="F44" s="114"/>
      <c r="G44" s="20"/>
      <c r="H44" s="81">
        <v>7506960</v>
      </c>
      <c r="I44" s="20"/>
      <c r="J44" s="81">
        <v>5824624.9000000004</v>
      </c>
      <c r="K44" s="20"/>
      <c r="L44" s="81">
        <v>0</v>
      </c>
      <c r="M44" s="20"/>
      <c r="N44" s="81">
        <v>0</v>
      </c>
      <c r="O44" s="20"/>
      <c r="P44" s="81">
        <v>0</v>
      </c>
      <c r="Q44" s="20"/>
      <c r="R44" s="81">
        <v>0</v>
      </c>
      <c r="S44" s="20"/>
      <c r="T44" s="81">
        <v>10000</v>
      </c>
      <c r="U44" s="20"/>
      <c r="V44" s="81">
        <v>587</v>
      </c>
      <c r="W44" s="20"/>
      <c r="X44" s="81">
        <v>7506960</v>
      </c>
      <c r="Y44" s="20"/>
      <c r="Z44" s="81">
        <v>5824624.9000000004</v>
      </c>
      <c r="AB44" s="10">
        <v>0</v>
      </c>
    </row>
    <row r="45" spans="1:28" ht="21.75" customHeight="1" x14ac:dyDescent="0.2">
      <c r="A45" s="113" t="s">
        <v>55</v>
      </c>
      <c r="B45" s="113"/>
      <c r="C45" s="113"/>
      <c r="E45" s="114">
        <v>10000</v>
      </c>
      <c r="F45" s="114"/>
      <c r="G45" s="20"/>
      <c r="H45" s="81">
        <v>10109372</v>
      </c>
      <c r="I45" s="20"/>
      <c r="J45" s="81">
        <v>9714323.3000000007</v>
      </c>
      <c r="K45" s="20"/>
      <c r="L45" s="81">
        <v>0</v>
      </c>
      <c r="M45" s="20"/>
      <c r="N45" s="81">
        <v>0</v>
      </c>
      <c r="O45" s="20"/>
      <c r="P45" s="81">
        <v>0</v>
      </c>
      <c r="Q45" s="20"/>
      <c r="R45" s="81">
        <v>0</v>
      </c>
      <c r="S45" s="20"/>
      <c r="T45" s="81">
        <v>10000</v>
      </c>
      <c r="U45" s="20"/>
      <c r="V45" s="81">
        <v>979</v>
      </c>
      <c r="W45" s="20"/>
      <c r="X45" s="81">
        <v>10109372</v>
      </c>
      <c r="Y45" s="20"/>
      <c r="Z45" s="81">
        <v>9714323.3000000007</v>
      </c>
      <c r="AB45" s="10">
        <v>0</v>
      </c>
    </row>
    <row r="46" spans="1:28" ht="21.75" customHeight="1" x14ac:dyDescent="0.2">
      <c r="A46" s="113" t="s">
        <v>56</v>
      </c>
      <c r="B46" s="113"/>
      <c r="C46" s="113"/>
      <c r="E46" s="114">
        <v>10000</v>
      </c>
      <c r="F46" s="114"/>
      <c r="G46" s="20"/>
      <c r="H46" s="81">
        <v>13912898</v>
      </c>
      <c r="I46" s="20"/>
      <c r="J46" s="81">
        <v>12562138.199999999</v>
      </c>
      <c r="K46" s="20"/>
      <c r="L46" s="81">
        <v>0</v>
      </c>
      <c r="M46" s="20"/>
      <c r="N46" s="81">
        <v>0</v>
      </c>
      <c r="O46" s="20"/>
      <c r="P46" s="81">
        <v>0</v>
      </c>
      <c r="Q46" s="20"/>
      <c r="R46" s="81">
        <v>0</v>
      </c>
      <c r="S46" s="20"/>
      <c r="T46" s="81">
        <v>10000</v>
      </c>
      <c r="U46" s="20"/>
      <c r="V46" s="81">
        <v>1266</v>
      </c>
      <c r="W46" s="20"/>
      <c r="X46" s="81">
        <v>13912898</v>
      </c>
      <c r="Y46" s="20"/>
      <c r="Z46" s="81">
        <v>12562138.199999999</v>
      </c>
      <c r="AB46" s="10">
        <v>0</v>
      </c>
    </row>
    <row r="47" spans="1:28" ht="21.75" customHeight="1" x14ac:dyDescent="0.2">
      <c r="A47" s="113" t="s">
        <v>57</v>
      </c>
      <c r="B47" s="113"/>
      <c r="C47" s="113"/>
      <c r="E47" s="114">
        <v>10000</v>
      </c>
      <c r="F47" s="114"/>
      <c r="G47" s="20"/>
      <c r="H47" s="81">
        <v>7607052</v>
      </c>
      <c r="I47" s="20"/>
      <c r="J47" s="81">
        <v>4286606.4000000004</v>
      </c>
      <c r="K47" s="20"/>
      <c r="L47" s="81">
        <v>0</v>
      </c>
      <c r="M47" s="20"/>
      <c r="N47" s="81">
        <v>0</v>
      </c>
      <c r="O47" s="20"/>
      <c r="P47" s="81">
        <v>0</v>
      </c>
      <c r="Q47" s="20"/>
      <c r="R47" s="81">
        <v>0</v>
      </c>
      <c r="S47" s="20"/>
      <c r="T47" s="81">
        <v>10000</v>
      </c>
      <c r="U47" s="20"/>
      <c r="V47" s="81">
        <v>432</v>
      </c>
      <c r="W47" s="20"/>
      <c r="X47" s="81">
        <v>7607052</v>
      </c>
      <c r="Y47" s="20"/>
      <c r="Z47" s="81">
        <v>4286606.4000000004</v>
      </c>
      <c r="AB47" s="10">
        <v>0</v>
      </c>
    </row>
    <row r="48" spans="1:28" ht="21.75" customHeight="1" x14ac:dyDescent="0.2">
      <c r="A48" s="113" t="s">
        <v>58</v>
      </c>
      <c r="B48" s="113"/>
      <c r="C48" s="113"/>
      <c r="E48" s="114">
        <v>10000</v>
      </c>
      <c r="F48" s="114"/>
      <c r="G48" s="20"/>
      <c r="H48" s="81">
        <v>8808166</v>
      </c>
      <c r="I48" s="20"/>
      <c r="J48" s="81">
        <v>5080422.4000000004</v>
      </c>
      <c r="K48" s="20"/>
      <c r="L48" s="81">
        <v>0</v>
      </c>
      <c r="M48" s="20"/>
      <c r="N48" s="81">
        <v>0</v>
      </c>
      <c r="O48" s="20"/>
      <c r="P48" s="81">
        <v>0</v>
      </c>
      <c r="Q48" s="20"/>
      <c r="R48" s="81">
        <v>0</v>
      </c>
      <c r="S48" s="20"/>
      <c r="T48" s="81">
        <v>10000</v>
      </c>
      <c r="U48" s="20"/>
      <c r="V48" s="81">
        <v>512</v>
      </c>
      <c r="W48" s="20"/>
      <c r="X48" s="81">
        <v>8808166</v>
      </c>
      <c r="Y48" s="20"/>
      <c r="Z48" s="81">
        <v>5080422.4000000004</v>
      </c>
      <c r="AB48" s="10">
        <v>0</v>
      </c>
    </row>
    <row r="49" spans="1:28" ht="21.75" customHeight="1" x14ac:dyDescent="0.2">
      <c r="A49" s="113" t="s">
        <v>59</v>
      </c>
      <c r="B49" s="113"/>
      <c r="C49" s="113"/>
      <c r="E49" s="114">
        <v>10000</v>
      </c>
      <c r="F49" s="114"/>
      <c r="G49" s="20"/>
      <c r="H49" s="81">
        <v>7206680</v>
      </c>
      <c r="I49" s="20"/>
      <c r="J49" s="81">
        <v>4306451.8</v>
      </c>
      <c r="K49" s="20"/>
      <c r="L49" s="81">
        <v>0</v>
      </c>
      <c r="M49" s="20"/>
      <c r="N49" s="81">
        <v>0</v>
      </c>
      <c r="O49" s="20"/>
      <c r="P49" s="81">
        <v>0</v>
      </c>
      <c r="Q49" s="20"/>
      <c r="R49" s="81">
        <v>0</v>
      </c>
      <c r="S49" s="20"/>
      <c r="T49" s="81">
        <v>10000</v>
      </c>
      <c r="U49" s="20"/>
      <c r="V49" s="81">
        <v>434</v>
      </c>
      <c r="W49" s="20"/>
      <c r="X49" s="81">
        <v>7206680</v>
      </c>
      <c r="Y49" s="20"/>
      <c r="Z49" s="81">
        <v>4306451.8</v>
      </c>
      <c r="AB49" s="10">
        <v>0</v>
      </c>
    </row>
    <row r="50" spans="1:28" ht="21.75" customHeight="1" x14ac:dyDescent="0.2">
      <c r="A50" s="113" t="s">
        <v>60</v>
      </c>
      <c r="B50" s="113"/>
      <c r="C50" s="113"/>
      <c r="E50" s="114">
        <v>10000</v>
      </c>
      <c r="F50" s="114"/>
      <c r="G50" s="20"/>
      <c r="H50" s="81">
        <v>12611689</v>
      </c>
      <c r="I50" s="20"/>
      <c r="J50" s="81">
        <v>12016389.699999999</v>
      </c>
      <c r="K50" s="20"/>
      <c r="L50" s="81">
        <v>0</v>
      </c>
      <c r="M50" s="20"/>
      <c r="N50" s="81">
        <v>0</v>
      </c>
      <c r="O50" s="20"/>
      <c r="P50" s="81">
        <v>0</v>
      </c>
      <c r="Q50" s="20"/>
      <c r="R50" s="81">
        <v>0</v>
      </c>
      <c r="S50" s="20"/>
      <c r="T50" s="81">
        <v>10000</v>
      </c>
      <c r="U50" s="20"/>
      <c r="V50" s="81">
        <v>1211</v>
      </c>
      <c r="W50" s="20"/>
      <c r="X50" s="81">
        <v>12611689</v>
      </c>
      <c r="Y50" s="20"/>
      <c r="Z50" s="81">
        <v>12016389.699999999</v>
      </c>
      <c r="AB50" s="10">
        <v>0</v>
      </c>
    </row>
    <row r="51" spans="1:28" ht="21.75" customHeight="1" x14ac:dyDescent="0.2">
      <c r="A51" s="113" t="s">
        <v>61</v>
      </c>
      <c r="B51" s="113"/>
      <c r="C51" s="113"/>
      <c r="E51" s="114">
        <v>2435277</v>
      </c>
      <c r="F51" s="114"/>
      <c r="G51" s="20"/>
      <c r="H51" s="81">
        <v>29912971365</v>
      </c>
      <c r="I51" s="20"/>
      <c r="J51" s="81">
        <v>25131104011.416</v>
      </c>
      <c r="K51" s="20"/>
      <c r="L51" s="81">
        <v>608819</v>
      </c>
      <c r="M51" s="20"/>
      <c r="N51" s="81">
        <v>0</v>
      </c>
      <c r="O51" s="20"/>
      <c r="P51" s="81">
        <v>0</v>
      </c>
      <c r="Q51" s="20"/>
      <c r="R51" s="81">
        <v>0</v>
      </c>
      <c r="S51" s="20"/>
      <c r="T51" s="81">
        <v>3044096</v>
      </c>
      <c r="U51" s="20"/>
      <c r="V51" s="81">
        <v>9590</v>
      </c>
      <c r="W51" s="20"/>
      <c r="X51" s="81">
        <v>29912971365</v>
      </c>
      <c r="Y51" s="20"/>
      <c r="Z51" s="81">
        <v>28967219672.652802</v>
      </c>
      <c r="AB51" s="10">
        <v>0.06</v>
      </c>
    </row>
    <row r="52" spans="1:28" ht="21.75" customHeight="1" x14ac:dyDescent="0.2">
      <c r="A52" s="113" t="s">
        <v>62</v>
      </c>
      <c r="B52" s="113"/>
      <c r="C52" s="113"/>
      <c r="E52" s="114">
        <v>12737739</v>
      </c>
      <c r="F52" s="114"/>
      <c r="G52" s="20"/>
      <c r="H52" s="81">
        <v>32909145214</v>
      </c>
      <c r="I52" s="20"/>
      <c r="J52" s="81">
        <v>20222842044.048</v>
      </c>
      <c r="K52" s="20"/>
      <c r="L52" s="81">
        <v>0</v>
      </c>
      <c r="M52" s="20"/>
      <c r="N52" s="81">
        <v>0</v>
      </c>
      <c r="O52" s="20"/>
      <c r="P52" s="81">
        <v>0</v>
      </c>
      <c r="Q52" s="20"/>
      <c r="R52" s="81">
        <v>0</v>
      </c>
      <c r="S52" s="20"/>
      <c r="T52" s="81">
        <v>12737739</v>
      </c>
      <c r="U52" s="20"/>
      <c r="V52" s="81">
        <v>1600</v>
      </c>
      <c r="W52" s="20"/>
      <c r="X52" s="81">
        <v>32909145214</v>
      </c>
      <c r="Y52" s="20"/>
      <c r="Z52" s="81">
        <v>20222842044.048</v>
      </c>
      <c r="AB52" s="10">
        <v>0.04</v>
      </c>
    </row>
    <row r="53" spans="1:28" ht="21.75" customHeight="1" x14ac:dyDescent="0.2">
      <c r="A53" s="113" t="s">
        <v>63</v>
      </c>
      <c r="B53" s="113"/>
      <c r="C53" s="113"/>
      <c r="E53" s="114">
        <v>303003995</v>
      </c>
      <c r="F53" s="114"/>
      <c r="G53" s="20"/>
      <c r="H53" s="81">
        <v>500150239830</v>
      </c>
      <c r="I53" s="20"/>
      <c r="J53" s="81">
        <v>559230899860.68896</v>
      </c>
      <c r="K53" s="20"/>
      <c r="L53" s="81">
        <v>0</v>
      </c>
      <c r="M53" s="20"/>
      <c r="N53" s="81">
        <v>0</v>
      </c>
      <c r="O53" s="20"/>
      <c r="P53" s="81">
        <v>0</v>
      </c>
      <c r="Q53" s="20"/>
      <c r="R53" s="81">
        <v>0</v>
      </c>
      <c r="S53" s="20"/>
      <c r="T53" s="81">
        <v>303003995</v>
      </c>
      <c r="U53" s="20"/>
      <c r="V53" s="81">
        <v>1896</v>
      </c>
      <c r="W53" s="20"/>
      <c r="X53" s="81">
        <v>500150239830</v>
      </c>
      <c r="Y53" s="20"/>
      <c r="Z53" s="81">
        <v>570054723728.95996</v>
      </c>
      <c r="AB53" s="10">
        <v>1.17</v>
      </c>
    </row>
    <row r="54" spans="1:28" ht="21.75" customHeight="1" x14ac:dyDescent="0.2">
      <c r="A54" s="113" t="s">
        <v>64</v>
      </c>
      <c r="B54" s="113"/>
      <c r="C54" s="113"/>
      <c r="E54" s="114">
        <v>13599999</v>
      </c>
      <c r="F54" s="114"/>
      <c r="G54" s="20"/>
      <c r="H54" s="81">
        <v>28801365382</v>
      </c>
      <c r="I54" s="20"/>
      <c r="J54" s="81">
        <v>18339529699.5051</v>
      </c>
      <c r="K54" s="20"/>
      <c r="L54" s="81">
        <v>0</v>
      </c>
      <c r="M54" s="20"/>
      <c r="N54" s="81">
        <v>0</v>
      </c>
      <c r="O54" s="20"/>
      <c r="P54" s="81">
        <v>0</v>
      </c>
      <c r="Q54" s="20"/>
      <c r="R54" s="81">
        <v>0</v>
      </c>
      <c r="S54" s="20"/>
      <c r="T54" s="81">
        <v>13599999</v>
      </c>
      <c r="U54" s="20"/>
      <c r="V54" s="81">
        <v>1858</v>
      </c>
      <c r="W54" s="20"/>
      <c r="X54" s="81">
        <v>28801365382</v>
      </c>
      <c r="Y54" s="20"/>
      <c r="Z54" s="81">
        <v>25073470332.362301</v>
      </c>
      <c r="AB54" s="10">
        <v>0.05</v>
      </c>
    </row>
    <row r="55" spans="1:28" ht="21.75" customHeight="1" x14ac:dyDescent="0.2">
      <c r="A55" s="113" t="s">
        <v>65</v>
      </c>
      <c r="B55" s="113"/>
      <c r="C55" s="113"/>
      <c r="E55" s="114">
        <v>3883867</v>
      </c>
      <c r="F55" s="114"/>
      <c r="G55" s="20"/>
      <c r="H55" s="81">
        <v>11810839547</v>
      </c>
      <c r="I55" s="20"/>
      <c r="J55" s="81">
        <v>20463915399.957901</v>
      </c>
      <c r="K55" s="20"/>
      <c r="L55" s="81">
        <v>0</v>
      </c>
      <c r="M55" s="20"/>
      <c r="N55" s="81">
        <v>0</v>
      </c>
      <c r="O55" s="20"/>
      <c r="P55" s="81">
        <v>0</v>
      </c>
      <c r="Q55" s="20"/>
      <c r="R55" s="81">
        <v>0</v>
      </c>
      <c r="S55" s="20"/>
      <c r="T55" s="81">
        <v>3883867</v>
      </c>
      <c r="U55" s="20"/>
      <c r="V55" s="81">
        <v>6990</v>
      </c>
      <c r="W55" s="20"/>
      <c r="X55" s="81">
        <v>11810839547</v>
      </c>
      <c r="Y55" s="20"/>
      <c r="Z55" s="81">
        <v>26938374509.549099</v>
      </c>
      <c r="AB55" s="10">
        <v>0.06</v>
      </c>
    </row>
    <row r="56" spans="1:28" ht="21.75" customHeight="1" x14ac:dyDescent="0.2">
      <c r="A56" s="113" t="s">
        <v>66</v>
      </c>
      <c r="B56" s="113"/>
      <c r="C56" s="113"/>
      <c r="E56" s="114">
        <v>41456086</v>
      </c>
      <c r="F56" s="114"/>
      <c r="G56" s="20"/>
      <c r="H56" s="81">
        <v>146844878538</v>
      </c>
      <c r="I56" s="20"/>
      <c r="J56" s="81">
        <v>613990420174.61401</v>
      </c>
      <c r="K56" s="20"/>
      <c r="L56" s="81">
        <v>0</v>
      </c>
      <c r="M56" s="20"/>
      <c r="N56" s="81">
        <v>0</v>
      </c>
      <c r="O56" s="20"/>
      <c r="P56" s="81">
        <v>0</v>
      </c>
      <c r="Q56" s="20"/>
      <c r="R56" s="81">
        <v>0</v>
      </c>
      <c r="S56" s="20"/>
      <c r="T56" s="81">
        <v>41456086</v>
      </c>
      <c r="U56" s="20"/>
      <c r="V56" s="81">
        <v>19250</v>
      </c>
      <c r="W56" s="20"/>
      <c r="X56" s="81">
        <v>146844878538</v>
      </c>
      <c r="Y56" s="20"/>
      <c r="Z56" s="81">
        <v>791860886262.98499</v>
      </c>
      <c r="AB56" s="10">
        <v>1.63</v>
      </c>
    </row>
    <row r="57" spans="1:28" ht="21.75" customHeight="1" x14ac:dyDescent="0.2">
      <c r="A57" s="113" t="s">
        <v>67</v>
      </c>
      <c r="B57" s="113"/>
      <c r="C57" s="113"/>
      <c r="E57" s="114">
        <v>0</v>
      </c>
      <c r="F57" s="114"/>
      <c r="G57" s="20"/>
      <c r="H57" s="81">
        <v>0</v>
      </c>
      <c r="I57" s="20"/>
      <c r="J57" s="81">
        <v>0</v>
      </c>
      <c r="K57" s="20"/>
      <c r="L57" s="81">
        <v>10716440</v>
      </c>
      <c r="M57" s="20"/>
      <c r="N57" s="81">
        <v>45090415192</v>
      </c>
      <c r="O57" s="20"/>
      <c r="P57" s="81">
        <v>0</v>
      </c>
      <c r="Q57" s="20"/>
      <c r="R57" s="81">
        <v>0</v>
      </c>
      <c r="S57" s="20"/>
      <c r="T57" s="81">
        <v>10716440</v>
      </c>
      <c r="U57" s="20"/>
      <c r="V57" s="81">
        <v>4430</v>
      </c>
      <c r="W57" s="20"/>
      <c r="X57" s="81">
        <v>45090415192</v>
      </c>
      <c r="Y57" s="20"/>
      <c r="Z57" s="81">
        <v>47106856500.283997</v>
      </c>
      <c r="AB57" s="10">
        <v>0.1</v>
      </c>
    </row>
    <row r="58" spans="1:28" ht="21.75" customHeight="1" x14ac:dyDescent="0.2">
      <c r="A58" s="113" t="s">
        <v>68</v>
      </c>
      <c r="B58" s="113"/>
      <c r="C58" s="113"/>
      <c r="E58" s="114">
        <v>0</v>
      </c>
      <c r="F58" s="114"/>
      <c r="G58" s="20"/>
      <c r="H58" s="81">
        <v>0</v>
      </c>
      <c r="I58" s="20"/>
      <c r="J58" s="81">
        <v>0</v>
      </c>
      <c r="K58" s="20"/>
      <c r="L58" s="81">
        <v>1117416</v>
      </c>
      <c r="M58" s="20"/>
      <c r="N58" s="81">
        <v>3194487485</v>
      </c>
      <c r="O58" s="20"/>
      <c r="P58" s="81">
        <v>0</v>
      </c>
      <c r="Q58" s="20"/>
      <c r="R58" s="81">
        <v>0</v>
      </c>
      <c r="S58" s="20"/>
      <c r="T58" s="81">
        <v>1117416</v>
      </c>
      <c r="U58" s="20"/>
      <c r="V58" s="81">
        <v>2400</v>
      </c>
      <c r="W58" s="20"/>
      <c r="X58" s="81">
        <v>2543378135</v>
      </c>
      <c r="Y58" s="20"/>
      <c r="Z58" s="81">
        <v>2661068098.368</v>
      </c>
      <c r="AB58" s="10">
        <v>0.01</v>
      </c>
    </row>
    <row r="59" spans="1:28" ht="21.75" customHeight="1" x14ac:dyDescent="0.2">
      <c r="A59" s="113" t="s">
        <v>69</v>
      </c>
      <c r="B59" s="113"/>
      <c r="C59" s="113"/>
      <c r="E59" s="114">
        <v>0</v>
      </c>
      <c r="F59" s="114"/>
      <c r="G59" s="20"/>
      <c r="H59" s="81">
        <v>0</v>
      </c>
      <c r="I59" s="20"/>
      <c r="J59" s="81">
        <v>0</v>
      </c>
      <c r="K59" s="20"/>
      <c r="L59" s="81">
        <v>510674</v>
      </c>
      <c r="M59" s="20"/>
      <c r="N59" s="81">
        <v>0</v>
      </c>
      <c r="O59" s="20"/>
      <c r="P59" s="81">
        <v>0</v>
      </c>
      <c r="Q59" s="20"/>
      <c r="R59" s="81">
        <v>0</v>
      </c>
      <c r="S59" s="20"/>
      <c r="T59" s="81">
        <v>510674</v>
      </c>
      <c r="U59" s="20"/>
      <c r="V59" s="81">
        <v>1400</v>
      </c>
      <c r="W59" s="20"/>
      <c r="X59" s="81">
        <v>651109350</v>
      </c>
      <c r="Y59" s="20"/>
      <c r="Z59" s="81">
        <v>709417085.972</v>
      </c>
      <c r="AB59" s="10">
        <v>0</v>
      </c>
    </row>
    <row r="60" spans="1:28" ht="21.75" customHeight="1" x14ac:dyDescent="0.2">
      <c r="A60" s="113" t="s">
        <v>70</v>
      </c>
      <c r="B60" s="113"/>
      <c r="C60" s="113"/>
      <c r="E60" s="114">
        <v>0</v>
      </c>
      <c r="F60" s="114"/>
      <c r="G60" s="20"/>
      <c r="H60" s="81">
        <v>0</v>
      </c>
      <c r="I60" s="20"/>
      <c r="J60" s="81">
        <v>0</v>
      </c>
      <c r="K60" s="20"/>
      <c r="L60" s="81">
        <v>10666000</v>
      </c>
      <c r="M60" s="20"/>
      <c r="N60" s="81">
        <v>35825573025</v>
      </c>
      <c r="O60" s="20"/>
      <c r="P60" s="81">
        <v>0</v>
      </c>
      <c r="Q60" s="20"/>
      <c r="R60" s="81">
        <v>0</v>
      </c>
      <c r="S60" s="20"/>
      <c r="T60" s="81">
        <v>10666000</v>
      </c>
      <c r="U60" s="20"/>
      <c r="V60" s="81">
        <v>4170</v>
      </c>
      <c r="W60" s="20"/>
      <c r="X60" s="81">
        <v>35825573025</v>
      </c>
      <c r="Y60" s="20"/>
      <c r="Z60" s="81">
        <v>44133411089.400002</v>
      </c>
      <c r="AB60" s="10">
        <v>0.09</v>
      </c>
    </row>
    <row r="61" spans="1:28" ht="21.75" customHeight="1" x14ac:dyDescent="0.2">
      <c r="A61" s="113" t="s">
        <v>71</v>
      </c>
      <c r="B61" s="113"/>
      <c r="C61" s="113"/>
      <c r="E61" s="114">
        <v>0</v>
      </c>
      <c r="F61" s="114"/>
      <c r="G61" s="20"/>
      <c r="H61" s="81">
        <v>0</v>
      </c>
      <c r="I61" s="20"/>
      <c r="J61" s="81">
        <v>0</v>
      </c>
      <c r="K61" s="20"/>
      <c r="L61" s="81">
        <v>5400000</v>
      </c>
      <c r="M61" s="20"/>
      <c r="N61" s="81">
        <v>26097338445</v>
      </c>
      <c r="O61" s="20"/>
      <c r="P61" s="81">
        <v>0</v>
      </c>
      <c r="Q61" s="20"/>
      <c r="R61" s="81">
        <v>0</v>
      </c>
      <c r="S61" s="20"/>
      <c r="T61" s="81">
        <v>5400000</v>
      </c>
      <c r="U61" s="20"/>
      <c r="V61" s="81">
        <v>5150</v>
      </c>
      <c r="W61" s="20"/>
      <c r="X61" s="81">
        <v>26097338445</v>
      </c>
      <c r="Y61" s="20"/>
      <c r="Z61" s="81">
        <v>27595028700</v>
      </c>
      <c r="AB61" s="10">
        <v>0.06</v>
      </c>
    </row>
    <row r="62" spans="1:28" ht="21.75" customHeight="1" x14ac:dyDescent="0.2">
      <c r="A62" s="113" t="s">
        <v>72</v>
      </c>
      <c r="B62" s="113"/>
      <c r="C62" s="113"/>
      <c r="E62" s="114">
        <v>0</v>
      </c>
      <c r="F62" s="114"/>
      <c r="G62" s="20"/>
      <c r="H62" s="81">
        <v>0</v>
      </c>
      <c r="I62" s="20"/>
      <c r="J62" s="81">
        <v>0</v>
      </c>
      <c r="K62" s="20"/>
      <c r="L62" s="81">
        <v>2100000</v>
      </c>
      <c r="M62" s="20"/>
      <c r="N62" s="81">
        <v>29223601416</v>
      </c>
      <c r="O62" s="20"/>
      <c r="P62" s="81">
        <v>0</v>
      </c>
      <c r="Q62" s="20"/>
      <c r="R62" s="81">
        <v>0</v>
      </c>
      <c r="S62" s="20"/>
      <c r="T62" s="81">
        <v>2100000</v>
      </c>
      <c r="U62" s="20"/>
      <c r="V62" s="81">
        <v>12400</v>
      </c>
      <c r="W62" s="20"/>
      <c r="X62" s="81">
        <v>29223601416</v>
      </c>
      <c r="Y62" s="20"/>
      <c r="Z62" s="81">
        <v>25838710800</v>
      </c>
      <c r="AB62" s="10">
        <v>0.05</v>
      </c>
    </row>
    <row r="63" spans="1:28" ht="21.75" customHeight="1" x14ac:dyDescent="0.2">
      <c r="A63" s="113" t="s">
        <v>73</v>
      </c>
      <c r="B63" s="113"/>
      <c r="C63" s="113"/>
      <c r="E63" s="114">
        <v>0</v>
      </c>
      <c r="F63" s="114"/>
      <c r="G63" s="20"/>
      <c r="H63" s="81">
        <v>0</v>
      </c>
      <c r="I63" s="20"/>
      <c r="J63" s="81">
        <v>0</v>
      </c>
      <c r="K63" s="20"/>
      <c r="L63" s="81">
        <v>3900000</v>
      </c>
      <c r="M63" s="20"/>
      <c r="N63" s="81">
        <v>29913883695</v>
      </c>
      <c r="O63" s="20"/>
      <c r="P63" s="81">
        <v>0</v>
      </c>
      <c r="Q63" s="20"/>
      <c r="R63" s="81">
        <v>0</v>
      </c>
      <c r="S63" s="20"/>
      <c r="T63" s="81">
        <v>3900000</v>
      </c>
      <c r="U63" s="20"/>
      <c r="V63" s="81">
        <v>7770</v>
      </c>
      <c r="W63" s="20"/>
      <c r="X63" s="81">
        <v>29913883695</v>
      </c>
      <c r="Y63" s="20"/>
      <c r="Z63" s="81">
        <v>30068757810</v>
      </c>
      <c r="AB63" s="10">
        <v>0.06</v>
      </c>
    </row>
    <row r="64" spans="1:28" ht="21.75" customHeight="1" x14ac:dyDescent="0.2">
      <c r="A64" s="113" t="s">
        <v>74</v>
      </c>
      <c r="B64" s="113"/>
      <c r="C64" s="113"/>
      <c r="E64" s="114">
        <v>0</v>
      </c>
      <c r="F64" s="114"/>
      <c r="G64" s="20"/>
      <c r="H64" s="81">
        <v>0</v>
      </c>
      <c r="I64" s="20"/>
      <c r="J64" s="81">
        <v>0</v>
      </c>
      <c r="K64" s="20"/>
      <c r="L64" s="81">
        <v>5906927</v>
      </c>
      <c r="M64" s="20"/>
      <c r="N64" s="81">
        <v>29968674839</v>
      </c>
      <c r="O64" s="20"/>
      <c r="P64" s="81">
        <v>0</v>
      </c>
      <c r="Q64" s="20"/>
      <c r="R64" s="81">
        <v>0</v>
      </c>
      <c r="S64" s="20"/>
      <c r="T64" s="81">
        <v>5906927</v>
      </c>
      <c r="U64" s="20"/>
      <c r="V64" s="81">
        <v>5100</v>
      </c>
      <c r="W64" s="20"/>
      <c r="X64" s="81">
        <v>29968674839</v>
      </c>
      <c r="Y64" s="20"/>
      <c r="Z64" s="81">
        <v>29892458916.879002</v>
      </c>
      <c r="AB64" s="10">
        <v>0.06</v>
      </c>
    </row>
    <row r="65" spans="1:31" ht="21.75" customHeight="1" x14ac:dyDescent="0.2">
      <c r="A65" s="113" t="s">
        <v>75</v>
      </c>
      <c r="B65" s="113"/>
      <c r="C65" s="113"/>
      <c r="E65" s="114">
        <v>0</v>
      </c>
      <c r="F65" s="114"/>
      <c r="G65" s="20"/>
      <c r="H65" s="81">
        <v>0</v>
      </c>
      <c r="I65" s="20"/>
      <c r="J65" s="81">
        <v>0</v>
      </c>
      <c r="K65" s="20"/>
      <c r="L65" s="81">
        <v>3605721</v>
      </c>
      <c r="M65" s="20"/>
      <c r="N65" s="81">
        <v>29956930285</v>
      </c>
      <c r="O65" s="20"/>
      <c r="P65" s="81">
        <v>0</v>
      </c>
      <c r="Q65" s="20"/>
      <c r="R65" s="81">
        <v>0</v>
      </c>
      <c r="S65" s="20"/>
      <c r="T65" s="81">
        <v>3605721</v>
      </c>
      <c r="U65" s="20"/>
      <c r="V65" s="81">
        <v>8050</v>
      </c>
      <c r="W65" s="20"/>
      <c r="X65" s="81">
        <v>29956930285</v>
      </c>
      <c r="Y65" s="20"/>
      <c r="Z65" s="81">
        <v>28801682652.193501</v>
      </c>
      <c r="AB65" s="10">
        <v>0.06</v>
      </c>
    </row>
    <row r="66" spans="1:31" ht="21.75" customHeight="1" x14ac:dyDescent="0.2">
      <c r="A66" s="116" t="s">
        <v>76</v>
      </c>
      <c r="B66" s="116"/>
      <c r="C66" s="116"/>
      <c r="D66" s="12"/>
      <c r="E66" s="114">
        <v>0</v>
      </c>
      <c r="F66" s="114"/>
      <c r="G66" s="20"/>
      <c r="H66" s="82">
        <v>0</v>
      </c>
      <c r="I66" s="20"/>
      <c r="J66" s="82">
        <v>0</v>
      </c>
      <c r="K66" s="20"/>
      <c r="L66" s="81">
        <v>993000</v>
      </c>
      <c r="M66" s="20"/>
      <c r="N66" s="82">
        <v>29968327201</v>
      </c>
      <c r="O66" s="20"/>
      <c r="P66" s="82">
        <v>0</v>
      </c>
      <c r="Q66" s="20"/>
      <c r="R66" s="82">
        <v>0</v>
      </c>
      <c r="S66" s="20"/>
      <c r="T66" s="81">
        <v>993000</v>
      </c>
      <c r="U66" s="20"/>
      <c r="V66" s="81">
        <v>35630</v>
      </c>
      <c r="W66" s="20"/>
      <c r="X66" s="82">
        <v>29968327201</v>
      </c>
      <c r="Y66" s="20"/>
      <c r="Z66" s="82">
        <v>35107098039.300003</v>
      </c>
      <c r="AB66" s="14">
        <v>7.0000000000000007E-2</v>
      </c>
    </row>
    <row r="67" spans="1:31" ht="21.75" customHeight="1" thickBot="1" x14ac:dyDescent="0.25">
      <c r="A67" s="115" t="s">
        <v>77</v>
      </c>
      <c r="B67" s="115"/>
      <c r="C67" s="115"/>
      <c r="D67" s="115"/>
      <c r="E67" s="20"/>
      <c r="F67" s="81"/>
      <c r="G67" s="20"/>
      <c r="H67" s="83">
        <v>2502899293779</v>
      </c>
      <c r="I67" s="20"/>
      <c r="J67" s="83">
        <v>2826981799426.1699</v>
      </c>
      <c r="K67" s="20"/>
      <c r="L67" s="81"/>
      <c r="M67" s="20"/>
      <c r="N67" s="83">
        <v>270230434207</v>
      </c>
      <c r="O67" s="20"/>
      <c r="P67" s="83">
        <v>-78840779</v>
      </c>
      <c r="Q67" s="20"/>
      <c r="R67" s="83">
        <v>234367356894</v>
      </c>
      <c r="S67" s="20"/>
      <c r="T67" s="81"/>
      <c r="U67" s="20"/>
      <c r="V67" s="81"/>
      <c r="W67" s="20"/>
      <c r="X67" s="83">
        <v>2655207093926</v>
      </c>
      <c r="Y67" s="20"/>
      <c r="Z67" s="83">
        <v>3345382049522.46</v>
      </c>
      <c r="AB67" s="17">
        <v>6.89</v>
      </c>
    </row>
    <row r="68" spans="1:31" ht="13.5" thickTop="1" x14ac:dyDescent="0.2"/>
    <row r="70" spans="1:31" x14ac:dyDescent="0.2">
      <c r="X70" s="20">
        <v>651109350</v>
      </c>
    </row>
    <row r="71" spans="1:31" x14ac:dyDescent="0.2">
      <c r="X71" s="20">
        <v>58307735</v>
      </c>
    </row>
    <row r="72" spans="1:31" x14ac:dyDescent="0.2">
      <c r="X72" s="20">
        <v>2654555984576</v>
      </c>
    </row>
    <row r="73" spans="1:31" x14ac:dyDescent="0.2">
      <c r="T73" s="20"/>
      <c r="U73" s="20"/>
      <c r="V73" s="20"/>
      <c r="W73" s="20"/>
      <c r="X73" s="20">
        <v>690116647841</v>
      </c>
      <c r="Y73" s="20"/>
      <c r="Z73" s="20"/>
      <c r="AE73" s="22"/>
    </row>
    <row r="74" spans="1:31" x14ac:dyDescent="0.2">
      <c r="T74" s="20"/>
      <c r="U74" s="20"/>
      <c r="V74" s="20"/>
      <c r="W74" s="20"/>
      <c r="X74" s="20">
        <f>SUM(X70:X73)</f>
        <v>3345382049502</v>
      </c>
      <c r="Y74" s="20"/>
      <c r="AE74" s="22"/>
    </row>
    <row r="75" spans="1:31" x14ac:dyDescent="0.2">
      <c r="T75" s="20"/>
      <c r="U75" s="20"/>
      <c r="V75" s="20"/>
      <c r="W75" s="20"/>
      <c r="X75" s="20"/>
      <c r="Y75" s="20"/>
      <c r="AE75" s="22"/>
    </row>
    <row r="76" spans="1:31" x14ac:dyDescent="0.2">
      <c r="T76" s="20"/>
      <c r="U76" s="20"/>
      <c r="V76" s="20"/>
      <c r="W76" s="20"/>
      <c r="X76" s="20">
        <v>2654555984576</v>
      </c>
      <c r="Y76" s="20"/>
      <c r="Z76" s="20">
        <v>2654555984576</v>
      </c>
      <c r="AE76" s="22"/>
    </row>
    <row r="77" spans="1:31" x14ac:dyDescent="0.2">
      <c r="T77" s="20"/>
      <c r="U77" s="20"/>
      <c r="V77" s="20"/>
      <c r="W77" s="20"/>
      <c r="X77" s="20">
        <v>651109350</v>
      </c>
      <c r="Y77" s="20"/>
      <c r="Z77" s="20">
        <v>690116647841</v>
      </c>
    </row>
    <row r="78" spans="1:31" x14ac:dyDescent="0.2">
      <c r="T78" s="20"/>
      <c r="U78" s="20"/>
      <c r="V78" s="20"/>
      <c r="W78" s="20"/>
      <c r="X78" s="20"/>
      <c r="Y78" s="20"/>
      <c r="Z78" s="20">
        <v>651109350</v>
      </c>
    </row>
    <row r="79" spans="1:31" x14ac:dyDescent="0.2">
      <c r="T79" s="20"/>
      <c r="U79" s="20"/>
      <c r="V79" s="20"/>
      <c r="W79" s="20"/>
      <c r="X79" s="20"/>
      <c r="Y79" s="20"/>
      <c r="Z79" s="20">
        <v>58307735</v>
      </c>
    </row>
    <row r="80" spans="1:31" x14ac:dyDescent="0.2">
      <c r="T80" s="20"/>
      <c r="U80" s="20"/>
      <c r="V80" s="20"/>
      <c r="W80" s="20"/>
      <c r="X80" s="20">
        <f t="shared" ref="X80" si="0">SUM(X76:X79)</f>
        <v>2655207093926</v>
      </c>
      <c r="Y80" s="20"/>
      <c r="Z80" s="20">
        <f>SUM(Z76:Z79)</f>
        <v>3345382049502</v>
      </c>
    </row>
    <row r="81" spans="20:26" x14ac:dyDescent="0.2">
      <c r="T81" s="20"/>
      <c r="U81" s="20"/>
      <c r="V81" s="20"/>
      <c r="W81" s="20"/>
      <c r="X81" s="20">
        <f>X80-X67</f>
        <v>0</v>
      </c>
      <c r="Y81" s="20"/>
      <c r="Z81" s="20">
        <f>Z80-Z67</f>
        <v>-20.4599609375</v>
      </c>
    </row>
    <row r="82" spans="20:26" x14ac:dyDescent="0.2">
      <c r="T82" s="20"/>
      <c r="U82" s="20"/>
      <c r="V82" s="20"/>
      <c r="W82" s="20"/>
      <c r="X82" s="20"/>
      <c r="Y82" s="20"/>
      <c r="Z82" s="20"/>
    </row>
    <row r="83" spans="20:26" x14ac:dyDescent="0.2">
      <c r="T83" s="20"/>
      <c r="U83" s="20"/>
      <c r="V83" s="20"/>
      <c r="W83" s="20"/>
      <c r="X83" s="20"/>
      <c r="Y83" s="20"/>
      <c r="Z83" s="20"/>
    </row>
    <row r="84" spans="20:26" x14ac:dyDescent="0.2">
      <c r="T84" s="20"/>
      <c r="U84" s="20"/>
      <c r="V84" s="20"/>
      <c r="W84" s="20"/>
      <c r="X84" s="20"/>
      <c r="Y84" s="20"/>
      <c r="Z84" s="20"/>
    </row>
  </sheetData>
  <mergeCells count="130">
    <mergeCell ref="A67:D67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4"/>
  <sheetViews>
    <sheetView rightToLeft="1" view="pageBreakPreview" zoomScale="110" zoomScaleNormal="100" zoomScaleSheetLayoutView="110" workbookViewId="0">
      <selection activeCell="E26" sqref="E26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</row>
    <row r="2" spans="1:49" ht="21.75" customHeight="1" x14ac:dyDescent="0.2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</row>
    <row r="3" spans="1:49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</row>
    <row r="4" spans="1:49" ht="14.45" customHeight="1" x14ac:dyDescent="0.2"/>
    <row r="5" spans="1:49" ht="14.45" customHeight="1" x14ac:dyDescent="0.2">
      <c r="A5" s="108" t="s">
        <v>78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</row>
    <row r="6" spans="1:49" ht="14.45" customHeight="1" x14ac:dyDescent="0.2">
      <c r="I6" s="109" t="s">
        <v>7</v>
      </c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C6" s="109" t="s">
        <v>9</v>
      </c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09" t="s">
        <v>79</v>
      </c>
      <c r="B8" s="109"/>
      <c r="C8" s="109"/>
      <c r="D8" s="109"/>
      <c r="E8" s="109"/>
      <c r="F8" s="109"/>
      <c r="G8" s="109"/>
      <c r="I8" s="109" t="s">
        <v>80</v>
      </c>
      <c r="J8" s="109"/>
      <c r="K8" s="109"/>
      <c r="M8" s="109" t="s">
        <v>81</v>
      </c>
      <c r="N8" s="109"/>
      <c r="O8" s="109"/>
      <c r="Q8" s="109" t="s">
        <v>82</v>
      </c>
      <c r="R8" s="109"/>
      <c r="S8" s="109"/>
      <c r="T8" s="109"/>
      <c r="U8" s="109"/>
      <c r="W8" s="109" t="s">
        <v>83</v>
      </c>
      <c r="X8" s="109"/>
      <c r="Y8" s="109"/>
      <c r="Z8" s="109"/>
      <c r="AA8" s="109"/>
      <c r="AC8" s="109" t="s">
        <v>80</v>
      </c>
      <c r="AD8" s="109"/>
      <c r="AE8" s="109"/>
      <c r="AF8" s="109"/>
      <c r="AG8" s="109"/>
      <c r="AI8" s="109" t="s">
        <v>81</v>
      </c>
      <c r="AJ8" s="109"/>
      <c r="AK8" s="109"/>
      <c r="AM8" s="109" t="s">
        <v>82</v>
      </c>
      <c r="AN8" s="109"/>
      <c r="AO8" s="109"/>
      <c r="AQ8" s="109" t="s">
        <v>83</v>
      </c>
      <c r="AR8" s="109"/>
      <c r="AS8" s="109"/>
    </row>
    <row r="9" spans="1:49" ht="21.75" customHeight="1" x14ac:dyDescent="0.2">
      <c r="A9" s="111" t="s">
        <v>84</v>
      </c>
      <c r="B9" s="111"/>
      <c r="C9" s="111"/>
      <c r="D9" s="111"/>
      <c r="E9" s="111"/>
      <c r="F9" s="111"/>
      <c r="G9" s="111"/>
      <c r="I9" s="117">
        <v>303003995</v>
      </c>
      <c r="J9" s="117"/>
      <c r="K9" s="117"/>
      <c r="M9" s="117">
        <v>2231</v>
      </c>
      <c r="N9" s="117"/>
      <c r="O9" s="117"/>
      <c r="Q9" s="111" t="s">
        <v>85</v>
      </c>
      <c r="R9" s="111"/>
      <c r="S9" s="111"/>
      <c r="T9" s="111"/>
      <c r="U9" s="111"/>
      <c r="W9" s="118">
        <v>0.25741354699968699</v>
      </c>
      <c r="X9" s="118"/>
      <c r="Y9" s="118"/>
      <c r="Z9" s="118"/>
      <c r="AA9" s="118"/>
      <c r="AC9" s="117">
        <v>303003995</v>
      </c>
      <c r="AD9" s="117"/>
      <c r="AE9" s="117"/>
      <c r="AF9" s="117"/>
      <c r="AG9" s="117"/>
      <c r="AI9" s="117">
        <v>2231</v>
      </c>
      <c r="AJ9" s="117"/>
      <c r="AK9" s="117"/>
      <c r="AM9" s="111" t="s">
        <v>85</v>
      </c>
      <c r="AN9" s="111"/>
      <c r="AO9" s="111"/>
      <c r="AQ9" s="118">
        <v>0.25741354699968699</v>
      </c>
      <c r="AR9" s="118"/>
      <c r="AS9" s="118"/>
    </row>
    <row r="10" spans="1:49" ht="14.45" customHeight="1" x14ac:dyDescent="0.2">
      <c r="A10" s="108" t="s">
        <v>86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</row>
    <row r="11" spans="1:49" ht="14.45" customHeight="1" x14ac:dyDescent="0.2">
      <c r="C11" s="109" t="s">
        <v>7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Y11" s="109" t="s">
        <v>9</v>
      </c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</row>
    <row r="12" spans="1:49" ht="14.45" customHeight="1" x14ac:dyDescent="0.2">
      <c r="A12" s="2" t="s">
        <v>79</v>
      </c>
      <c r="C12" s="4" t="s">
        <v>87</v>
      </c>
      <c r="D12" s="3"/>
      <c r="E12" s="4" t="s">
        <v>88</v>
      </c>
      <c r="F12" s="3"/>
      <c r="G12" s="110" t="s">
        <v>89</v>
      </c>
      <c r="H12" s="110"/>
      <c r="I12" s="110"/>
      <c r="J12" s="3"/>
      <c r="K12" s="110" t="s">
        <v>90</v>
      </c>
      <c r="L12" s="110"/>
      <c r="M12" s="110"/>
      <c r="N12" s="3"/>
      <c r="O12" s="110" t="s">
        <v>81</v>
      </c>
      <c r="P12" s="110"/>
      <c r="Q12" s="110"/>
      <c r="R12" s="3"/>
      <c r="S12" s="110" t="s">
        <v>82</v>
      </c>
      <c r="T12" s="110"/>
      <c r="U12" s="110"/>
      <c r="V12" s="110"/>
      <c r="W12" s="110"/>
      <c r="Y12" s="110" t="s">
        <v>87</v>
      </c>
      <c r="Z12" s="110"/>
      <c r="AA12" s="110"/>
      <c r="AB12" s="110"/>
      <c r="AC12" s="110"/>
      <c r="AD12" s="3"/>
      <c r="AE12" s="110" t="s">
        <v>88</v>
      </c>
      <c r="AF12" s="110"/>
      <c r="AG12" s="110"/>
      <c r="AH12" s="110"/>
      <c r="AI12" s="110"/>
      <c r="AJ12" s="3"/>
      <c r="AK12" s="110" t="s">
        <v>89</v>
      </c>
      <c r="AL12" s="110"/>
      <c r="AM12" s="110"/>
      <c r="AN12" s="3"/>
      <c r="AO12" s="110" t="s">
        <v>90</v>
      </c>
      <c r="AP12" s="110"/>
      <c r="AQ12" s="110"/>
      <c r="AR12" s="3"/>
      <c r="AS12" s="110" t="s">
        <v>81</v>
      </c>
      <c r="AT12" s="110"/>
      <c r="AU12" s="3"/>
      <c r="AV12" s="4" t="s">
        <v>82</v>
      </c>
    </row>
    <row r="13" spans="1:49" ht="21.75" customHeight="1" x14ac:dyDescent="0.2">
      <c r="A13" s="5" t="s">
        <v>91</v>
      </c>
      <c r="C13" s="5" t="s">
        <v>92</v>
      </c>
      <c r="E13" s="5" t="s">
        <v>93</v>
      </c>
      <c r="G13" s="111" t="s">
        <v>94</v>
      </c>
      <c r="H13" s="111"/>
      <c r="I13" s="111"/>
      <c r="K13" s="117">
        <v>325379674</v>
      </c>
      <c r="L13" s="117"/>
      <c r="M13" s="117"/>
      <c r="O13" s="117">
        <v>2284</v>
      </c>
      <c r="P13" s="117"/>
      <c r="Q13" s="117"/>
      <c r="S13" s="111" t="s">
        <v>95</v>
      </c>
      <c r="T13" s="111"/>
      <c r="U13" s="111"/>
      <c r="V13" s="111"/>
      <c r="W13" s="111"/>
      <c r="Y13" s="111" t="s">
        <v>92</v>
      </c>
      <c r="Z13" s="111"/>
      <c r="AA13" s="111"/>
      <c r="AB13" s="111"/>
      <c r="AC13" s="111"/>
      <c r="AE13" s="111" t="s">
        <v>93</v>
      </c>
      <c r="AF13" s="111"/>
      <c r="AG13" s="111"/>
      <c r="AH13" s="111"/>
      <c r="AI13" s="111"/>
      <c r="AK13" s="111" t="s">
        <v>94</v>
      </c>
      <c r="AL13" s="111"/>
      <c r="AM13" s="111"/>
      <c r="AO13" s="117">
        <v>325379674</v>
      </c>
      <c r="AP13" s="117"/>
      <c r="AQ13" s="117"/>
      <c r="AS13" s="117">
        <v>2284</v>
      </c>
      <c r="AT13" s="117"/>
      <c r="AV13" s="5" t="s">
        <v>95</v>
      </c>
    </row>
    <row r="14" spans="1:49" ht="14.45" customHeight="1" x14ac:dyDescent="0.2">
      <c r="A14" s="108" t="s">
        <v>96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</row>
    <row r="15" spans="1:49" ht="14.45" customHeight="1" x14ac:dyDescent="0.2">
      <c r="C15" s="109" t="s">
        <v>7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O15" s="109" t="s">
        <v>9</v>
      </c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</row>
    <row r="16" spans="1:49" ht="14.45" customHeight="1" x14ac:dyDescent="0.2">
      <c r="A16" s="2" t="s">
        <v>79</v>
      </c>
      <c r="C16" s="4" t="s">
        <v>88</v>
      </c>
      <c r="D16" s="3"/>
      <c r="E16" s="4" t="s">
        <v>90</v>
      </c>
      <c r="F16" s="3"/>
      <c r="G16" s="110" t="s">
        <v>81</v>
      </c>
      <c r="H16" s="110"/>
      <c r="I16" s="110"/>
      <c r="J16" s="3"/>
      <c r="K16" s="110" t="s">
        <v>82</v>
      </c>
      <c r="L16" s="110"/>
      <c r="M16" s="110"/>
      <c r="O16" s="110" t="s">
        <v>88</v>
      </c>
      <c r="P16" s="110"/>
      <c r="Q16" s="110"/>
      <c r="R16" s="110"/>
      <c r="S16" s="110"/>
      <c r="T16" s="3"/>
      <c r="U16" s="110" t="s">
        <v>90</v>
      </c>
      <c r="V16" s="110"/>
      <c r="W16" s="110"/>
      <c r="X16" s="110"/>
      <c r="Y16" s="110"/>
      <c r="Z16" s="3"/>
      <c r="AA16" s="110" t="s">
        <v>81</v>
      </c>
      <c r="AB16" s="110"/>
      <c r="AC16" s="110"/>
      <c r="AD16" s="110"/>
      <c r="AE16" s="110"/>
      <c r="AF16" s="3"/>
      <c r="AG16" s="110" t="s">
        <v>82</v>
      </c>
      <c r="AH16" s="110"/>
      <c r="AI16" s="110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</sheetData>
  <mergeCells count="54">
    <mergeCell ref="C15:M15"/>
    <mergeCell ref="O15:AI15"/>
    <mergeCell ref="G16:I16"/>
    <mergeCell ref="K16:M16"/>
    <mergeCell ref="O16:S16"/>
    <mergeCell ref="U16:Y16"/>
    <mergeCell ref="AA16:AE16"/>
    <mergeCell ref="AG16:AI16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Q46"/>
  <sheetViews>
    <sheetView rightToLeft="1" view="pageBreakPreview" zoomScale="90" zoomScaleNormal="100" zoomScaleSheetLayoutView="90" workbookViewId="0">
      <selection activeCell="AH46" sqref="AH46"/>
    </sheetView>
  </sheetViews>
  <sheetFormatPr defaultRowHeight="12.75" x14ac:dyDescent="0.2"/>
  <cols>
    <col min="1" max="1" width="6.42578125" bestFit="1" customWidth="1"/>
    <col min="2" max="2" width="21.5703125" customWidth="1"/>
    <col min="3" max="3" width="1.28515625" customWidth="1"/>
    <col min="4" max="4" width="10" bestFit="1" customWidth="1"/>
    <col min="5" max="5" width="1.28515625" customWidth="1"/>
    <col min="6" max="6" width="11.5703125" customWidth="1"/>
    <col min="7" max="7" width="1.28515625" customWidth="1"/>
    <col min="8" max="8" width="11.28515625" bestFit="1" customWidth="1"/>
    <col min="9" max="9" width="1.28515625" customWidth="1"/>
    <col min="10" max="10" width="11" bestFit="1" customWidth="1"/>
    <col min="11" max="11" width="1.28515625" customWidth="1"/>
    <col min="12" max="12" width="8.42578125" bestFit="1" customWidth="1"/>
    <col min="13" max="13" width="1.28515625" customWidth="1"/>
    <col min="14" max="14" width="8.42578125" bestFit="1" customWidth="1"/>
    <col min="15" max="15" width="1.28515625" customWidth="1"/>
    <col min="16" max="16" width="11.28515625" bestFit="1" customWidth="1"/>
    <col min="17" max="17" width="1.28515625" customWidth="1"/>
    <col min="18" max="18" width="20.42578125" bestFit="1" customWidth="1"/>
    <col min="19" max="19" width="1.28515625" customWidth="1"/>
    <col min="20" max="20" width="20" bestFit="1" customWidth="1"/>
    <col min="21" max="21" width="1.28515625" customWidth="1"/>
    <col min="22" max="22" width="11.28515625" bestFit="1" customWidth="1"/>
    <col min="23" max="23" width="1.28515625" customWidth="1"/>
    <col min="24" max="24" width="19.28515625" bestFit="1" customWidth="1"/>
    <col min="25" max="25" width="1.28515625" customWidth="1"/>
    <col min="26" max="26" width="11.28515625" bestFit="1" customWidth="1"/>
    <col min="27" max="27" width="1.28515625" customWidth="1"/>
    <col min="28" max="28" width="19.28515625" bestFit="1" customWidth="1"/>
    <col min="29" max="29" width="1.28515625" customWidth="1"/>
    <col min="30" max="30" width="11.28515625" bestFit="1" customWidth="1"/>
    <col min="31" max="31" width="1.28515625" customWidth="1"/>
    <col min="32" max="32" width="16.140625" bestFit="1" customWidth="1"/>
    <col min="33" max="33" width="1.28515625" customWidth="1"/>
    <col min="34" max="34" width="20.140625" bestFit="1" customWidth="1"/>
    <col min="35" max="35" width="1.28515625" customWidth="1"/>
    <col min="36" max="36" width="20.28515625" bestFit="1" customWidth="1"/>
    <col min="37" max="37" width="1.28515625" customWidth="1"/>
    <col min="38" max="38" width="10.42578125" customWidth="1"/>
    <col min="39" max="39" width="0.28515625" customWidth="1"/>
  </cols>
  <sheetData>
    <row r="1" spans="1:38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</row>
    <row r="2" spans="1:38" ht="21.75" customHeight="1" x14ac:dyDescent="0.2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</row>
    <row r="3" spans="1:38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</row>
    <row r="4" spans="1:38" ht="14.45" customHeight="1" x14ac:dyDescent="0.2"/>
    <row r="5" spans="1:38" ht="14.45" customHeight="1" x14ac:dyDescent="0.2">
      <c r="A5" s="1" t="s">
        <v>115</v>
      </c>
      <c r="B5" s="108" t="s">
        <v>116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</row>
    <row r="6" spans="1:38" ht="14.45" customHeight="1" x14ac:dyDescent="0.2">
      <c r="A6" s="109" t="s">
        <v>117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 t="s">
        <v>7</v>
      </c>
      <c r="Q6" s="109"/>
      <c r="R6" s="109"/>
      <c r="S6" s="109"/>
      <c r="T6" s="109"/>
      <c r="V6" s="109" t="s">
        <v>8</v>
      </c>
      <c r="W6" s="109"/>
      <c r="X6" s="109"/>
      <c r="Y6" s="109"/>
      <c r="Z6" s="109"/>
      <c r="AA6" s="109"/>
      <c r="AB6" s="109"/>
      <c r="AD6" s="109" t="s">
        <v>9</v>
      </c>
      <c r="AE6" s="109"/>
      <c r="AF6" s="109"/>
      <c r="AG6" s="109"/>
      <c r="AH6" s="109"/>
      <c r="AI6" s="109"/>
      <c r="AJ6" s="109"/>
      <c r="AK6" s="109"/>
      <c r="AL6" s="109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10" t="s">
        <v>10</v>
      </c>
      <c r="W7" s="110"/>
      <c r="X7" s="110"/>
      <c r="Y7" s="3"/>
      <c r="Z7" s="110" t="s">
        <v>11</v>
      </c>
      <c r="AA7" s="110"/>
      <c r="AB7" s="110"/>
      <c r="AD7" s="3"/>
      <c r="AE7" s="3"/>
      <c r="AF7" s="3"/>
      <c r="AG7" s="3"/>
      <c r="AH7" s="3"/>
      <c r="AI7" s="3"/>
      <c r="AJ7" s="3"/>
      <c r="AK7" s="3"/>
      <c r="AL7" s="3"/>
    </row>
    <row r="8" spans="1:38" s="78" customFormat="1" ht="84" x14ac:dyDescent="0.2">
      <c r="A8" s="119" t="s">
        <v>118</v>
      </c>
      <c r="B8" s="119"/>
      <c r="D8" s="71" t="s">
        <v>119</v>
      </c>
      <c r="F8" s="71" t="s">
        <v>120</v>
      </c>
      <c r="H8" s="71" t="s">
        <v>121</v>
      </c>
      <c r="J8" s="71" t="s">
        <v>122</v>
      </c>
      <c r="L8" s="71" t="s">
        <v>123</v>
      </c>
      <c r="N8" s="71" t="s">
        <v>83</v>
      </c>
      <c r="P8" s="71" t="s">
        <v>13</v>
      </c>
      <c r="R8" s="71" t="s">
        <v>14</v>
      </c>
      <c r="T8" s="71" t="s">
        <v>15</v>
      </c>
      <c r="V8" s="73" t="s">
        <v>13</v>
      </c>
      <c r="W8" s="79"/>
      <c r="X8" s="73" t="s">
        <v>14</v>
      </c>
      <c r="Z8" s="73" t="s">
        <v>13</v>
      </c>
      <c r="AA8" s="79"/>
      <c r="AB8" s="73" t="s">
        <v>16</v>
      </c>
      <c r="AD8" s="71" t="s">
        <v>13</v>
      </c>
      <c r="AF8" s="71" t="s">
        <v>17</v>
      </c>
      <c r="AH8" s="71" t="s">
        <v>14</v>
      </c>
      <c r="AJ8" s="71" t="s">
        <v>15</v>
      </c>
      <c r="AL8" s="71" t="s">
        <v>18</v>
      </c>
    </row>
    <row r="9" spans="1:38" ht="21.75" customHeight="1" x14ac:dyDescent="0.2">
      <c r="A9" s="111" t="s">
        <v>124</v>
      </c>
      <c r="B9" s="111"/>
      <c r="D9" s="5" t="s">
        <v>125</v>
      </c>
      <c r="F9" s="5" t="s">
        <v>125</v>
      </c>
      <c r="H9" s="5" t="s">
        <v>126</v>
      </c>
      <c r="J9" s="5" t="s">
        <v>127</v>
      </c>
      <c r="L9" s="7">
        <v>19</v>
      </c>
      <c r="N9" s="7">
        <v>19</v>
      </c>
      <c r="P9" s="80">
        <v>7295000</v>
      </c>
      <c r="Q9" s="20"/>
      <c r="R9" s="80">
        <v>7295326123755</v>
      </c>
      <c r="S9" s="20"/>
      <c r="T9" s="80">
        <v>6787842677531</v>
      </c>
      <c r="U9" s="20"/>
      <c r="V9" s="80">
        <v>0</v>
      </c>
      <c r="W9" s="20"/>
      <c r="X9" s="80">
        <v>0</v>
      </c>
      <c r="Y9" s="20"/>
      <c r="Z9" s="80">
        <v>7295000</v>
      </c>
      <c r="AA9" s="20"/>
      <c r="AB9" s="80">
        <v>7295000000000</v>
      </c>
      <c r="AC9" s="20"/>
      <c r="AD9" s="80">
        <v>0</v>
      </c>
      <c r="AE9" s="20"/>
      <c r="AF9" s="80">
        <v>0</v>
      </c>
      <c r="AG9" s="20"/>
      <c r="AH9" s="80">
        <v>0</v>
      </c>
      <c r="AI9" s="20"/>
      <c r="AJ9" s="80">
        <v>0</v>
      </c>
      <c r="AL9" s="7">
        <v>0</v>
      </c>
    </row>
    <row r="10" spans="1:38" ht="21.75" customHeight="1" x14ac:dyDescent="0.2">
      <c r="A10" s="113" t="s">
        <v>128</v>
      </c>
      <c r="B10" s="113"/>
      <c r="D10" s="8" t="s">
        <v>125</v>
      </c>
      <c r="F10" s="8" t="s">
        <v>125</v>
      </c>
      <c r="H10" s="8" t="s">
        <v>129</v>
      </c>
      <c r="J10" s="8" t="s">
        <v>130</v>
      </c>
      <c r="L10" s="10">
        <v>0</v>
      </c>
      <c r="N10" s="10">
        <v>0</v>
      </c>
      <c r="P10" s="81">
        <v>953192</v>
      </c>
      <c r="Q10" s="20"/>
      <c r="R10" s="81">
        <v>543730268066</v>
      </c>
      <c r="S10" s="20"/>
      <c r="T10" s="81">
        <v>819118375587</v>
      </c>
      <c r="U10" s="20"/>
      <c r="V10" s="81">
        <v>0</v>
      </c>
      <c r="W10" s="20"/>
      <c r="X10" s="81">
        <v>0</v>
      </c>
      <c r="Y10" s="20"/>
      <c r="Z10" s="81">
        <v>0</v>
      </c>
      <c r="AA10" s="20"/>
      <c r="AB10" s="81">
        <v>0</v>
      </c>
      <c r="AC10" s="20"/>
      <c r="AD10" s="81">
        <v>953192</v>
      </c>
      <c r="AE10" s="20"/>
      <c r="AF10" s="81">
        <v>792000</v>
      </c>
      <c r="AG10" s="20"/>
      <c r="AH10" s="81">
        <v>543730268066</v>
      </c>
      <c r="AI10" s="20"/>
      <c r="AJ10" s="81">
        <v>754517571865</v>
      </c>
      <c r="AL10" s="10">
        <v>1.55</v>
      </c>
    </row>
    <row r="11" spans="1:38" ht="21.75" customHeight="1" x14ac:dyDescent="0.2">
      <c r="A11" s="113" t="s">
        <v>131</v>
      </c>
      <c r="B11" s="113"/>
      <c r="D11" s="8" t="s">
        <v>125</v>
      </c>
      <c r="F11" s="8" t="s">
        <v>125</v>
      </c>
      <c r="H11" s="8" t="s">
        <v>132</v>
      </c>
      <c r="J11" s="8" t="s">
        <v>133</v>
      </c>
      <c r="L11" s="10">
        <v>23</v>
      </c>
      <c r="N11" s="10">
        <v>23</v>
      </c>
      <c r="P11" s="81">
        <v>1297000</v>
      </c>
      <c r="Q11" s="20"/>
      <c r="R11" s="81">
        <v>1297000000000</v>
      </c>
      <c r="S11" s="20"/>
      <c r="T11" s="81">
        <v>1166665280625</v>
      </c>
      <c r="U11" s="20"/>
      <c r="V11" s="81">
        <v>0</v>
      </c>
      <c r="W11" s="20"/>
      <c r="X11" s="81">
        <v>0</v>
      </c>
      <c r="Y11" s="20"/>
      <c r="Z11" s="81">
        <v>0</v>
      </c>
      <c r="AA11" s="20"/>
      <c r="AB11" s="81">
        <v>0</v>
      </c>
      <c r="AC11" s="20"/>
      <c r="AD11" s="81">
        <v>1297000</v>
      </c>
      <c r="AE11" s="20"/>
      <c r="AF11" s="81">
        <v>900000</v>
      </c>
      <c r="AG11" s="20"/>
      <c r="AH11" s="81">
        <v>1297000000000</v>
      </c>
      <c r="AI11" s="20"/>
      <c r="AJ11" s="81">
        <v>1166665280625</v>
      </c>
      <c r="AL11" s="10">
        <v>2.4</v>
      </c>
    </row>
    <row r="12" spans="1:38" ht="21.75" customHeight="1" x14ac:dyDescent="0.2">
      <c r="A12" s="113" t="s">
        <v>134</v>
      </c>
      <c r="B12" s="113"/>
      <c r="D12" s="8" t="s">
        <v>125</v>
      </c>
      <c r="F12" s="8" t="s">
        <v>125</v>
      </c>
      <c r="H12" s="8" t="s">
        <v>135</v>
      </c>
      <c r="J12" s="8" t="s">
        <v>136</v>
      </c>
      <c r="L12" s="10">
        <v>23</v>
      </c>
      <c r="N12" s="10">
        <v>23</v>
      </c>
      <c r="P12" s="81">
        <v>2000000</v>
      </c>
      <c r="Q12" s="20"/>
      <c r="R12" s="81">
        <v>2000000000000</v>
      </c>
      <c r="S12" s="20"/>
      <c r="T12" s="81">
        <v>1799021250000</v>
      </c>
      <c r="U12" s="20"/>
      <c r="V12" s="81">
        <v>0</v>
      </c>
      <c r="W12" s="20"/>
      <c r="X12" s="81">
        <v>0</v>
      </c>
      <c r="Y12" s="20"/>
      <c r="Z12" s="81">
        <v>0</v>
      </c>
      <c r="AA12" s="20"/>
      <c r="AB12" s="81">
        <v>0</v>
      </c>
      <c r="AC12" s="20"/>
      <c r="AD12" s="81">
        <v>2000000</v>
      </c>
      <c r="AE12" s="20"/>
      <c r="AF12" s="81">
        <v>900000</v>
      </c>
      <c r="AG12" s="20"/>
      <c r="AH12" s="81">
        <v>2000000000000</v>
      </c>
      <c r="AI12" s="20"/>
      <c r="AJ12" s="81">
        <v>1799021250000</v>
      </c>
      <c r="AL12" s="10">
        <v>3.7</v>
      </c>
    </row>
    <row r="13" spans="1:38" ht="21.75" customHeight="1" x14ac:dyDescent="0.2">
      <c r="A13" s="113" t="s">
        <v>137</v>
      </c>
      <c r="B13" s="113"/>
      <c r="D13" s="8" t="s">
        <v>125</v>
      </c>
      <c r="F13" s="8" t="s">
        <v>125</v>
      </c>
      <c r="H13" s="8" t="s">
        <v>138</v>
      </c>
      <c r="J13" s="8" t="s">
        <v>139</v>
      </c>
      <c r="L13" s="10">
        <v>23</v>
      </c>
      <c r="N13" s="10">
        <v>23</v>
      </c>
      <c r="P13" s="81">
        <v>1500000</v>
      </c>
      <c r="Q13" s="20"/>
      <c r="R13" s="81">
        <v>1500000000000</v>
      </c>
      <c r="S13" s="20"/>
      <c r="T13" s="81">
        <v>1499184375000</v>
      </c>
      <c r="U13" s="20"/>
      <c r="V13" s="81">
        <v>0</v>
      </c>
      <c r="W13" s="20"/>
      <c r="X13" s="81">
        <v>0</v>
      </c>
      <c r="Y13" s="20"/>
      <c r="Z13" s="81">
        <v>0</v>
      </c>
      <c r="AA13" s="20"/>
      <c r="AB13" s="81">
        <v>0</v>
      </c>
      <c r="AC13" s="20"/>
      <c r="AD13" s="81">
        <v>1500000</v>
      </c>
      <c r="AE13" s="20"/>
      <c r="AF13" s="81">
        <v>900000</v>
      </c>
      <c r="AG13" s="20"/>
      <c r="AH13" s="81">
        <v>1500000000000</v>
      </c>
      <c r="AI13" s="20"/>
      <c r="AJ13" s="81">
        <v>1349265937500</v>
      </c>
      <c r="AL13" s="10">
        <v>2.78</v>
      </c>
    </row>
    <row r="14" spans="1:38" ht="21.75" customHeight="1" x14ac:dyDescent="0.2">
      <c r="A14" s="113" t="s">
        <v>140</v>
      </c>
      <c r="B14" s="113"/>
      <c r="D14" s="8" t="s">
        <v>125</v>
      </c>
      <c r="F14" s="8" t="s">
        <v>125</v>
      </c>
      <c r="H14" s="8" t="s">
        <v>141</v>
      </c>
      <c r="J14" s="8" t="s">
        <v>142</v>
      </c>
      <c r="L14" s="10">
        <v>23</v>
      </c>
      <c r="N14" s="10">
        <v>23</v>
      </c>
      <c r="P14" s="81">
        <v>2120000</v>
      </c>
      <c r="Q14" s="20"/>
      <c r="R14" s="81">
        <v>2120000000000</v>
      </c>
      <c r="S14" s="20"/>
      <c r="T14" s="81">
        <v>1906962525000</v>
      </c>
      <c r="U14" s="20"/>
      <c r="V14" s="81">
        <v>0</v>
      </c>
      <c r="W14" s="20"/>
      <c r="X14" s="81">
        <v>0</v>
      </c>
      <c r="Y14" s="20"/>
      <c r="Z14" s="81">
        <v>0</v>
      </c>
      <c r="AA14" s="20"/>
      <c r="AB14" s="81">
        <v>0</v>
      </c>
      <c r="AC14" s="20"/>
      <c r="AD14" s="81">
        <v>2120000</v>
      </c>
      <c r="AE14" s="20"/>
      <c r="AF14" s="81">
        <v>900000</v>
      </c>
      <c r="AG14" s="20"/>
      <c r="AH14" s="81">
        <v>2120000000000</v>
      </c>
      <c r="AI14" s="20"/>
      <c r="AJ14" s="81">
        <v>1906962525000</v>
      </c>
      <c r="AL14" s="10">
        <v>3.92</v>
      </c>
    </row>
    <row r="15" spans="1:38" ht="21.75" customHeight="1" x14ac:dyDescent="0.2">
      <c r="A15" s="113" t="s">
        <v>143</v>
      </c>
      <c r="B15" s="113"/>
      <c r="D15" s="8" t="s">
        <v>125</v>
      </c>
      <c r="F15" s="8" t="s">
        <v>125</v>
      </c>
      <c r="H15" s="8" t="s">
        <v>144</v>
      </c>
      <c r="J15" s="8" t="s">
        <v>145</v>
      </c>
      <c r="L15" s="10">
        <v>18</v>
      </c>
      <c r="N15" s="10">
        <v>18</v>
      </c>
      <c r="P15" s="81">
        <v>440000</v>
      </c>
      <c r="Q15" s="20"/>
      <c r="R15" s="81">
        <v>440060000000</v>
      </c>
      <c r="S15" s="20"/>
      <c r="T15" s="81">
        <v>395784675000</v>
      </c>
      <c r="U15" s="20"/>
      <c r="V15" s="81">
        <v>0</v>
      </c>
      <c r="W15" s="20"/>
      <c r="X15" s="81">
        <v>0</v>
      </c>
      <c r="Y15" s="20"/>
      <c r="Z15" s="81">
        <v>0</v>
      </c>
      <c r="AA15" s="20"/>
      <c r="AB15" s="81">
        <v>0</v>
      </c>
      <c r="AC15" s="20"/>
      <c r="AD15" s="81">
        <v>440000</v>
      </c>
      <c r="AE15" s="20"/>
      <c r="AF15" s="81">
        <v>900000</v>
      </c>
      <c r="AG15" s="20"/>
      <c r="AH15" s="81">
        <v>440060000000</v>
      </c>
      <c r="AI15" s="20"/>
      <c r="AJ15" s="81">
        <v>395784675000</v>
      </c>
      <c r="AL15" s="10">
        <v>0.81</v>
      </c>
    </row>
    <row r="16" spans="1:38" ht="21.75" customHeight="1" x14ac:dyDescent="0.2">
      <c r="A16" s="113" t="s">
        <v>146</v>
      </c>
      <c r="B16" s="113"/>
      <c r="D16" s="8" t="s">
        <v>125</v>
      </c>
      <c r="F16" s="8" t="s">
        <v>125</v>
      </c>
      <c r="H16" s="8" t="s">
        <v>147</v>
      </c>
      <c r="J16" s="8" t="s">
        <v>148</v>
      </c>
      <c r="L16" s="10">
        <v>20.5</v>
      </c>
      <c r="N16" s="10">
        <v>20.5</v>
      </c>
      <c r="P16" s="81">
        <v>650000</v>
      </c>
      <c r="Q16" s="20"/>
      <c r="R16" s="81">
        <v>502580500000</v>
      </c>
      <c r="S16" s="20"/>
      <c r="T16" s="81">
        <v>532547769609</v>
      </c>
      <c r="U16" s="20"/>
      <c r="V16" s="81">
        <v>0</v>
      </c>
      <c r="W16" s="20"/>
      <c r="X16" s="81">
        <v>0</v>
      </c>
      <c r="Y16" s="20"/>
      <c r="Z16" s="81">
        <v>0</v>
      </c>
      <c r="AA16" s="20"/>
      <c r="AB16" s="81">
        <v>0</v>
      </c>
      <c r="AC16" s="20"/>
      <c r="AD16" s="81">
        <v>650000</v>
      </c>
      <c r="AE16" s="20"/>
      <c r="AF16" s="81">
        <v>747630</v>
      </c>
      <c r="AG16" s="20"/>
      <c r="AH16" s="81">
        <v>502580500000</v>
      </c>
      <c r="AI16" s="20"/>
      <c r="AJ16" s="81">
        <v>485695259521</v>
      </c>
      <c r="AL16" s="10">
        <v>1</v>
      </c>
    </row>
    <row r="17" spans="1:38" ht="21.75" customHeight="1" x14ac:dyDescent="0.2">
      <c r="A17" s="113" t="s">
        <v>149</v>
      </c>
      <c r="B17" s="113"/>
      <c r="D17" s="8" t="s">
        <v>125</v>
      </c>
      <c r="F17" s="8" t="s">
        <v>125</v>
      </c>
      <c r="H17" s="8" t="s">
        <v>150</v>
      </c>
      <c r="J17" s="8" t="s">
        <v>151</v>
      </c>
      <c r="L17" s="10">
        <v>20.5</v>
      </c>
      <c r="N17" s="10">
        <v>20.5</v>
      </c>
      <c r="P17" s="81">
        <v>245000</v>
      </c>
      <c r="Q17" s="20"/>
      <c r="R17" s="81">
        <v>220641378890</v>
      </c>
      <c r="S17" s="20"/>
      <c r="T17" s="81">
        <v>244866781250</v>
      </c>
      <c r="U17" s="20"/>
      <c r="V17" s="81">
        <v>0</v>
      </c>
      <c r="W17" s="20"/>
      <c r="X17" s="81">
        <v>0</v>
      </c>
      <c r="Y17" s="20"/>
      <c r="Z17" s="81">
        <v>245000</v>
      </c>
      <c r="AA17" s="20"/>
      <c r="AB17" s="81">
        <v>245000000000</v>
      </c>
      <c r="AC17" s="20"/>
      <c r="AD17" s="81">
        <v>0</v>
      </c>
      <c r="AE17" s="20"/>
      <c r="AF17" s="81">
        <v>0</v>
      </c>
      <c r="AG17" s="20"/>
      <c r="AH17" s="81">
        <v>0</v>
      </c>
      <c r="AI17" s="20"/>
      <c r="AJ17" s="81">
        <v>0</v>
      </c>
      <c r="AL17" s="10">
        <v>0</v>
      </c>
    </row>
    <row r="18" spans="1:38" ht="21.75" customHeight="1" x14ac:dyDescent="0.2">
      <c r="A18" s="113" t="s">
        <v>152</v>
      </c>
      <c r="B18" s="113"/>
      <c r="D18" s="8" t="s">
        <v>125</v>
      </c>
      <c r="F18" s="8" t="s">
        <v>125</v>
      </c>
      <c r="H18" s="8" t="s">
        <v>153</v>
      </c>
      <c r="J18" s="8" t="s">
        <v>154</v>
      </c>
      <c r="L18" s="10">
        <v>23</v>
      </c>
      <c r="N18" s="10">
        <v>23</v>
      </c>
      <c r="P18" s="81">
        <v>714000</v>
      </c>
      <c r="Q18" s="20"/>
      <c r="R18" s="81">
        <v>651326294309</v>
      </c>
      <c r="S18" s="20"/>
      <c r="T18" s="81">
        <v>702386649475</v>
      </c>
      <c r="U18" s="20"/>
      <c r="V18" s="81">
        <v>0</v>
      </c>
      <c r="W18" s="20"/>
      <c r="X18" s="81">
        <v>0</v>
      </c>
      <c r="Y18" s="20"/>
      <c r="Z18" s="81">
        <v>0</v>
      </c>
      <c r="AA18" s="20"/>
      <c r="AB18" s="81">
        <v>0</v>
      </c>
      <c r="AC18" s="20"/>
      <c r="AD18" s="81">
        <v>714000</v>
      </c>
      <c r="AE18" s="20"/>
      <c r="AF18" s="81">
        <v>890172</v>
      </c>
      <c r="AG18" s="20"/>
      <c r="AH18" s="81">
        <v>651326294309</v>
      </c>
      <c r="AI18" s="20"/>
      <c r="AJ18" s="81">
        <v>635237209848</v>
      </c>
      <c r="AL18" s="10">
        <v>1.31</v>
      </c>
    </row>
    <row r="19" spans="1:38" ht="21.75" customHeight="1" x14ac:dyDescent="0.2">
      <c r="A19" s="113" t="s">
        <v>155</v>
      </c>
      <c r="B19" s="113"/>
      <c r="D19" s="8" t="s">
        <v>125</v>
      </c>
      <c r="F19" s="8" t="s">
        <v>125</v>
      </c>
      <c r="H19" s="8" t="s">
        <v>156</v>
      </c>
      <c r="J19" s="8" t="s">
        <v>157</v>
      </c>
      <c r="L19" s="10">
        <v>23</v>
      </c>
      <c r="N19" s="10">
        <v>23</v>
      </c>
      <c r="P19" s="81">
        <v>560000</v>
      </c>
      <c r="Q19" s="20"/>
      <c r="R19" s="81">
        <v>497322177215</v>
      </c>
      <c r="S19" s="20"/>
      <c r="T19" s="81">
        <v>525548477545</v>
      </c>
      <c r="U19" s="20"/>
      <c r="V19" s="81">
        <v>0</v>
      </c>
      <c r="W19" s="20"/>
      <c r="X19" s="81">
        <v>0</v>
      </c>
      <c r="Y19" s="20"/>
      <c r="Z19" s="81">
        <v>0</v>
      </c>
      <c r="AA19" s="20"/>
      <c r="AB19" s="81">
        <v>0</v>
      </c>
      <c r="AC19" s="20"/>
      <c r="AD19" s="81">
        <v>560000</v>
      </c>
      <c r="AE19" s="20"/>
      <c r="AF19" s="81">
        <v>849051</v>
      </c>
      <c r="AG19" s="20"/>
      <c r="AH19" s="81">
        <v>497322177215</v>
      </c>
      <c r="AI19" s="20"/>
      <c r="AJ19" s="81">
        <v>475210023970</v>
      </c>
      <c r="AL19" s="10">
        <v>0.98</v>
      </c>
    </row>
    <row r="20" spans="1:38" ht="21.75" customHeight="1" x14ac:dyDescent="0.2">
      <c r="A20" s="113" t="s">
        <v>158</v>
      </c>
      <c r="B20" s="113"/>
      <c r="D20" s="8" t="s">
        <v>125</v>
      </c>
      <c r="F20" s="8" t="s">
        <v>125</v>
      </c>
      <c r="H20" s="8" t="s">
        <v>159</v>
      </c>
      <c r="J20" s="8" t="s">
        <v>160</v>
      </c>
      <c r="L20" s="10">
        <v>23</v>
      </c>
      <c r="N20" s="10">
        <v>23</v>
      </c>
      <c r="P20" s="81">
        <v>598449</v>
      </c>
      <c r="Q20" s="20"/>
      <c r="R20" s="81">
        <v>532359249379</v>
      </c>
      <c r="S20" s="20"/>
      <c r="T20" s="81">
        <v>560411900795</v>
      </c>
      <c r="U20" s="20"/>
      <c r="V20" s="81">
        <v>0</v>
      </c>
      <c r="W20" s="20"/>
      <c r="X20" s="81">
        <v>0</v>
      </c>
      <c r="Y20" s="20"/>
      <c r="Z20" s="81">
        <v>0</v>
      </c>
      <c r="AA20" s="20"/>
      <c r="AB20" s="81">
        <v>0</v>
      </c>
      <c r="AC20" s="20"/>
      <c r="AD20" s="81">
        <v>598449</v>
      </c>
      <c r="AE20" s="20"/>
      <c r="AF20" s="81">
        <v>843255</v>
      </c>
      <c r="AG20" s="20"/>
      <c r="AH20" s="81">
        <v>532359249379</v>
      </c>
      <c r="AI20" s="20"/>
      <c r="AJ20" s="81">
        <v>504370710715</v>
      </c>
      <c r="AL20" s="10">
        <v>1.04</v>
      </c>
    </row>
    <row r="21" spans="1:38" ht="21.75" customHeight="1" x14ac:dyDescent="0.2">
      <c r="A21" s="113" t="s">
        <v>161</v>
      </c>
      <c r="B21" s="113"/>
      <c r="D21" s="8" t="s">
        <v>125</v>
      </c>
      <c r="F21" s="8" t="s">
        <v>125</v>
      </c>
      <c r="H21" s="8" t="s">
        <v>162</v>
      </c>
      <c r="J21" s="8" t="s">
        <v>163</v>
      </c>
      <c r="L21" s="10">
        <v>23</v>
      </c>
      <c r="N21" s="10">
        <v>23</v>
      </c>
      <c r="P21" s="81">
        <v>1950000</v>
      </c>
      <c r="Q21" s="20"/>
      <c r="R21" s="81">
        <v>1801410000000</v>
      </c>
      <c r="S21" s="20"/>
      <c r="T21" s="81">
        <v>1662049918680</v>
      </c>
      <c r="U21" s="20"/>
      <c r="V21" s="81">
        <v>0</v>
      </c>
      <c r="W21" s="20"/>
      <c r="X21" s="81">
        <v>0</v>
      </c>
      <c r="Y21" s="20"/>
      <c r="Z21" s="81">
        <v>0</v>
      </c>
      <c r="AA21" s="20"/>
      <c r="AB21" s="81">
        <v>0</v>
      </c>
      <c r="AC21" s="20"/>
      <c r="AD21" s="81">
        <v>1950000</v>
      </c>
      <c r="AE21" s="20"/>
      <c r="AF21" s="81">
        <v>858115</v>
      </c>
      <c r="AG21" s="20"/>
      <c r="AH21" s="81">
        <v>1801410000000</v>
      </c>
      <c r="AI21" s="20"/>
      <c r="AJ21" s="81">
        <v>1672414379939</v>
      </c>
      <c r="AL21" s="10">
        <v>3.44</v>
      </c>
    </row>
    <row r="22" spans="1:38" ht="21.75" customHeight="1" x14ac:dyDescent="0.2">
      <c r="A22" s="113" t="s">
        <v>164</v>
      </c>
      <c r="B22" s="113"/>
      <c r="D22" s="8" t="s">
        <v>125</v>
      </c>
      <c r="F22" s="8" t="s">
        <v>125</v>
      </c>
      <c r="H22" s="8" t="s">
        <v>165</v>
      </c>
      <c r="J22" s="8" t="s">
        <v>166</v>
      </c>
      <c r="L22" s="10">
        <v>23</v>
      </c>
      <c r="N22" s="10">
        <v>23</v>
      </c>
      <c r="P22" s="81">
        <v>2706888</v>
      </c>
      <c r="Q22" s="20"/>
      <c r="R22" s="81">
        <v>2500000550160</v>
      </c>
      <c r="S22" s="20"/>
      <c r="T22" s="81">
        <v>2209048021510</v>
      </c>
      <c r="U22" s="20"/>
      <c r="V22" s="81">
        <v>0</v>
      </c>
      <c r="W22" s="20"/>
      <c r="X22" s="81">
        <v>0</v>
      </c>
      <c r="Y22" s="20"/>
      <c r="Z22" s="81">
        <v>0</v>
      </c>
      <c r="AA22" s="20"/>
      <c r="AB22" s="81">
        <v>0</v>
      </c>
      <c r="AC22" s="20"/>
      <c r="AD22" s="81">
        <v>2706888</v>
      </c>
      <c r="AE22" s="20"/>
      <c r="AF22" s="81">
        <v>821177</v>
      </c>
      <c r="AG22" s="20"/>
      <c r="AH22" s="81">
        <v>2500000550160</v>
      </c>
      <c r="AI22" s="20"/>
      <c r="AJ22" s="81">
        <v>2221625501097</v>
      </c>
      <c r="AL22" s="10">
        <v>4.57</v>
      </c>
    </row>
    <row r="23" spans="1:38" ht="21.75" customHeight="1" x14ac:dyDescent="0.2">
      <c r="A23" s="113" t="s">
        <v>167</v>
      </c>
      <c r="B23" s="113"/>
      <c r="D23" s="8" t="s">
        <v>125</v>
      </c>
      <c r="F23" s="8" t="s">
        <v>125</v>
      </c>
      <c r="H23" s="8" t="s">
        <v>168</v>
      </c>
      <c r="J23" s="8" t="s">
        <v>169</v>
      </c>
      <c r="L23" s="10">
        <v>23</v>
      </c>
      <c r="N23" s="10">
        <v>23</v>
      </c>
      <c r="P23" s="81">
        <v>2137500</v>
      </c>
      <c r="Q23" s="20"/>
      <c r="R23" s="81">
        <v>2000272500000</v>
      </c>
      <c r="S23" s="20"/>
      <c r="T23" s="81">
        <v>1749248291270</v>
      </c>
      <c r="U23" s="20"/>
      <c r="V23" s="81">
        <v>0</v>
      </c>
      <c r="W23" s="20"/>
      <c r="X23" s="81">
        <v>0</v>
      </c>
      <c r="Y23" s="20"/>
      <c r="Z23" s="81">
        <v>0</v>
      </c>
      <c r="AA23" s="20"/>
      <c r="AB23" s="81">
        <v>0</v>
      </c>
      <c r="AC23" s="20"/>
      <c r="AD23" s="81">
        <v>2137500</v>
      </c>
      <c r="AE23" s="20"/>
      <c r="AF23" s="81">
        <v>824826</v>
      </c>
      <c r="AG23" s="20"/>
      <c r="AH23" s="81">
        <v>2000272500000</v>
      </c>
      <c r="AI23" s="20"/>
      <c r="AJ23" s="81">
        <v>1762106908093</v>
      </c>
      <c r="AL23" s="10">
        <v>3.62</v>
      </c>
    </row>
    <row r="24" spans="1:38" ht="21.75" customHeight="1" x14ac:dyDescent="0.2">
      <c r="A24" s="113" t="s">
        <v>170</v>
      </c>
      <c r="B24" s="113"/>
      <c r="D24" s="8" t="s">
        <v>125</v>
      </c>
      <c r="F24" s="8" t="s">
        <v>125</v>
      </c>
      <c r="H24" s="8" t="s">
        <v>171</v>
      </c>
      <c r="J24" s="8" t="s">
        <v>172</v>
      </c>
      <c r="L24" s="10">
        <v>23</v>
      </c>
      <c r="N24" s="10">
        <v>23</v>
      </c>
      <c r="P24" s="81">
        <v>150000</v>
      </c>
      <c r="Q24" s="20"/>
      <c r="R24" s="81">
        <v>150000000000</v>
      </c>
      <c r="S24" s="20"/>
      <c r="T24" s="81">
        <v>134926593750</v>
      </c>
      <c r="U24" s="20"/>
      <c r="V24" s="81">
        <v>0</v>
      </c>
      <c r="W24" s="20"/>
      <c r="X24" s="81">
        <v>0</v>
      </c>
      <c r="Y24" s="20"/>
      <c r="Z24" s="81">
        <v>0</v>
      </c>
      <c r="AA24" s="20"/>
      <c r="AB24" s="81">
        <v>0</v>
      </c>
      <c r="AC24" s="20"/>
      <c r="AD24" s="81">
        <v>150000</v>
      </c>
      <c r="AE24" s="20"/>
      <c r="AF24" s="81">
        <v>900000</v>
      </c>
      <c r="AG24" s="20"/>
      <c r="AH24" s="81">
        <v>150000000000</v>
      </c>
      <c r="AI24" s="20"/>
      <c r="AJ24" s="81">
        <v>134926593750</v>
      </c>
      <c r="AL24" s="10">
        <v>0.28000000000000003</v>
      </c>
    </row>
    <row r="25" spans="1:38" ht="21.75" customHeight="1" x14ac:dyDescent="0.2">
      <c r="A25" s="113" t="s">
        <v>173</v>
      </c>
      <c r="B25" s="113"/>
      <c r="D25" s="8" t="s">
        <v>125</v>
      </c>
      <c r="F25" s="8" t="s">
        <v>125</v>
      </c>
      <c r="H25" s="8" t="s">
        <v>174</v>
      </c>
      <c r="J25" s="8" t="s">
        <v>175</v>
      </c>
      <c r="L25" s="10">
        <v>23</v>
      </c>
      <c r="N25" s="10">
        <v>23</v>
      </c>
      <c r="P25" s="81">
        <v>0</v>
      </c>
      <c r="Q25" s="20"/>
      <c r="R25" s="81">
        <v>0</v>
      </c>
      <c r="S25" s="20"/>
      <c r="T25" s="81">
        <v>0</v>
      </c>
      <c r="U25" s="20"/>
      <c r="V25" s="81">
        <v>4000000</v>
      </c>
      <c r="W25" s="20"/>
      <c r="X25" s="81">
        <v>3032120000000</v>
      </c>
      <c r="Y25" s="20"/>
      <c r="Z25" s="81">
        <v>0</v>
      </c>
      <c r="AA25" s="20"/>
      <c r="AB25" s="81">
        <v>0</v>
      </c>
      <c r="AC25" s="20"/>
      <c r="AD25" s="81">
        <v>4000000</v>
      </c>
      <c r="AE25" s="20"/>
      <c r="AF25" s="81">
        <v>720760</v>
      </c>
      <c r="AG25" s="20"/>
      <c r="AH25" s="81">
        <v>3032120000000</v>
      </c>
      <c r="AI25" s="20"/>
      <c r="AJ25" s="81">
        <v>2881472347000</v>
      </c>
      <c r="AL25" s="10">
        <v>5.93</v>
      </c>
    </row>
    <row r="26" spans="1:38" ht="21.75" customHeight="1" x14ac:dyDescent="0.2">
      <c r="A26" s="113" t="s">
        <v>176</v>
      </c>
      <c r="B26" s="113"/>
      <c r="D26" s="8" t="s">
        <v>125</v>
      </c>
      <c r="F26" s="8" t="s">
        <v>125</v>
      </c>
      <c r="H26" s="8" t="s">
        <v>177</v>
      </c>
      <c r="J26" s="8" t="s">
        <v>178</v>
      </c>
      <c r="L26" s="10">
        <v>23</v>
      </c>
      <c r="N26" s="10">
        <v>23</v>
      </c>
      <c r="P26" s="81">
        <v>0</v>
      </c>
      <c r="Q26" s="20"/>
      <c r="R26" s="81">
        <v>0</v>
      </c>
      <c r="S26" s="20"/>
      <c r="T26" s="81">
        <v>0</v>
      </c>
      <c r="U26" s="20"/>
      <c r="V26" s="81">
        <v>2000000</v>
      </c>
      <c r="W26" s="20"/>
      <c r="X26" s="81">
        <v>2000000000000</v>
      </c>
      <c r="Y26" s="20"/>
      <c r="Z26" s="81">
        <v>0</v>
      </c>
      <c r="AA26" s="20"/>
      <c r="AB26" s="81">
        <v>0</v>
      </c>
      <c r="AC26" s="20"/>
      <c r="AD26" s="81">
        <v>2000000</v>
      </c>
      <c r="AE26" s="20"/>
      <c r="AF26" s="81">
        <v>900000</v>
      </c>
      <c r="AG26" s="20"/>
      <c r="AH26" s="81">
        <v>2000000000000</v>
      </c>
      <c r="AI26" s="20"/>
      <c r="AJ26" s="81">
        <v>1799021250000</v>
      </c>
      <c r="AL26" s="10">
        <v>3.7</v>
      </c>
    </row>
    <row r="27" spans="1:38" ht="21.75" customHeight="1" x14ac:dyDescent="0.2">
      <c r="A27" s="113" t="s">
        <v>179</v>
      </c>
      <c r="B27" s="113"/>
      <c r="D27" s="8" t="s">
        <v>125</v>
      </c>
      <c r="F27" s="8" t="s">
        <v>125</v>
      </c>
      <c r="H27" s="8" t="s">
        <v>180</v>
      </c>
      <c r="J27" s="8" t="s">
        <v>181</v>
      </c>
      <c r="L27" s="10">
        <v>26</v>
      </c>
      <c r="N27" s="10">
        <v>26</v>
      </c>
      <c r="P27" s="81">
        <v>0</v>
      </c>
      <c r="Q27" s="20"/>
      <c r="R27" s="81">
        <v>0</v>
      </c>
      <c r="S27" s="20"/>
      <c r="T27" s="81">
        <v>0</v>
      </c>
      <c r="U27" s="20"/>
      <c r="V27" s="81">
        <v>1500000</v>
      </c>
      <c r="W27" s="20"/>
      <c r="X27" s="81">
        <v>1500703125000</v>
      </c>
      <c r="Y27" s="20"/>
      <c r="Z27" s="81">
        <v>0</v>
      </c>
      <c r="AA27" s="20"/>
      <c r="AB27" s="81">
        <v>0</v>
      </c>
      <c r="AC27" s="20"/>
      <c r="AD27" s="81">
        <v>1500000</v>
      </c>
      <c r="AE27" s="20"/>
      <c r="AF27" s="81">
        <v>900000</v>
      </c>
      <c r="AG27" s="20"/>
      <c r="AH27" s="81">
        <v>1500703125000</v>
      </c>
      <c r="AI27" s="20"/>
      <c r="AJ27" s="81">
        <v>1349265937500</v>
      </c>
      <c r="AL27" s="10">
        <v>2.78</v>
      </c>
    </row>
    <row r="28" spans="1:38" ht="21.75" customHeight="1" x14ac:dyDescent="0.2">
      <c r="A28" s="113" t="s">
        <v>182</v>
      </c>
      <c r="B28" s="113"/>
      <c r="D28" s="8" t="s">
        <v>125</v>
      </c>
      <c r="F28" s="8" t="s">
        <v>125</v>
      </c>
      <c r="H28" s="8" t="s">
        <v>183</v>
      </c>
      <c r="J28" s="8" t="s">
        <v>184</v>
      </c>
      <c r="L28" s="10">
        <v>23</v>
      </c>
      <c r="N28" s="10">
        <v>23</v>
      </c>
      <c r="P28" s="81">
        <v>0</v>
      </c>
      <c r="Q28" s="20"/>
      <c r="R28" s="81">
        <v>0</v>
      </c>
      <c r="S28" s="20"/>
      <c r="T28" s="81">
        <v>0</v>
      </c>
      <c r="U28" s="20"/>
      <c r="V28" s="81">
        <v>3795000</v>
      </c>
      <c r="W28" s="20"/>
      <c r="X28" s="81">
        <v>3002137702030</v>
      </c>
      <c r="Y28" s="20"/>
      <c r="Z28" s="81">
        <v>0</v>
      </c>
      <c r="AA28" s="20"/>
      <c r="AB28" s="81">
        <v>0</v>
      </c>
      <c r="AC28" s="20"/>
      <c r="AD28" s="81">
        <v>3795000</v>
      </c>
      <c r="AE28" s="20"/>
      <c r="AF28" s="81">
        <v>711900</v>
      </c>
      <c r="AG28" s="20"/>
      <c r="AH28" s="81">
        <v>3002137702030</v>
      </c>
      <c r="AI28" s="20"/>
      <c r="AJ28" s="81">
        <v>2700191472103</v>
      </c>
      <c r="AL28" s="10">
        <v>5.55</v>
      </c>
    </row>
    <row r="29" spans="1:38" ht="21.75" customHeight="1" x14ac:dyDescent="0.2">
      <c r="A29" s="113" t="s">
        <v>185</v>
      </c>
      <c r="B29" s="113"/>
      <c r="D29" s="8" t="s">
        <v>186</v>
      </c>
      <c r="F29" s="8" t="s">
        <v>186</v>
      </c>
      <c r="H29" s="8" t="s">
        <v>187</v>
      </c>
      <c r="J29" s="8" t="s">
        <v>188</v>
      </c>
      <c r="L29" s="10">
        <v>23</v>
      </c>
      <c r="N29" s="10">
        <v>23</v>
      </c>
      <c r="P29" s="81">
        <v>1500000</v>
      </c>
      <c r="Q29" s="20"/>
      <c r="R29" s="81">
        <v>1500000000000</v>
      </c>
      <c r="S29" s="20"/>
      <c r="T29" s="81">
        <v>1500000000000</v>
      </c>
      <c r="U29" s="20"/>
      <c r="V29" s="81">
        <v>0</v>
      </c>
      <c r="W29" s="20"/>
      <c r="X29" s="81">
        <v>0</v>
      </c>
      <c r="Y29" s="20"/>
      <c r="Z29" s="81">
        <v>0</v>
      </c>
      <c r="AA29" s="20"/>
      <c r="AB29" s="81">
        <v>0</v>
      </c>
      <c r="AC29" s="20"/>
      <c r="AD29" s="81">
        <v>1500000</v>
      </c>
      <c r="AE29" s="20"/>
      <c r="AF29" s="81">
        <v>1000000</v>
      </c>
      <c r="AG29" s="20"/>
      <c r="AH29" s="81">
        <v>1500000000000</v>
      </c>
      <c r="AI29" s="20"/>
      <c r="AJ29" s="81">
        <v>1500000000000</v>
      </c>
      <c r="AL29" s="10">
        <v>3.09</v>
      </c>
    </row>
    <row r="30" spans="1:38" ht="21.75" customHeight="1" x14ac:dyDescent="0.2">
      <c r="A30" s="116" t="s">
        <v>185</v>
      </c>
      <c r="B30" s="116"/>
      <c r="D30" s="8" t="s">
        <v>186</v>
      </c>
      <c r="F30" s="8" t="s">
        <v>186</v>
      </c>
      <c r="H30" s="8" t="s">
        <v>189</v>
      </c>
      <c r="J30" s="8" t="s">
        <v>188</v>
      </c>
      <c r="L30" s="10">
        <v>23</v>
      </c>
      <c r="N30" s="10">
        <v>23</v>
      </c>
      <c r="P30" s="81">
        <v>1549999</v>
      </c>
      <c r="Q30" s="20"/>
      <c r="R30" s="82">
        <v>1549999000000</v>
      </c>
      <c r="S30" s="20"/>
      <c r="T30" s="82">
        <v>1549999000000</v>
      </c>
      <c r="U30" s="20"/>
      <c r="V30" s="81">
        <v>0</v>
      </c>
      <c r="W30" s="20"/>
      <c r="X30" s="82">
        <v>0</v>
      </c>
      <c r="Y30" s="20"/>
      <c r="Z30" s="81">
        <v>0</v>
      </c>
      <c r="AA30" s="20"/>
      <c r="AB30" s="82">
        <v>0</v>
      </c>
      <c r="AC30" s="20"/>
      <c r="AD30" s="81">
        <v>1549999</v>
      </c>
      <c r="AE30" s="20"/>
      <c r="AF30" s="81">
        <v>1000000</v>
      </c>
      <c r="AG30" s="20"/>
      <c r="AH30" s="82">
        <v>1549999000000</v>
      </c>
      <c r="AI30" s="20"/>
      <c r="AJ30" s="82">
        <v>1549999000000</v>
      </c>
      <c r="AL30" s="14">
        <v>3.19</v>
      </c>
    </row>
    <row r="31" spans="1:38" ht="21.75" customHeight="1" x14ac:dyDescent="0.2">
      <c r="A31" s="115" t="s">
        <v>77</v>
      </c>
      <c r="B31" s="115"/>
      <c r="D31" s="9"/>
      <c r="F31" s="9"/>
      <c r="H31" s="9"/>
      <c r="J31" s="9"/>
      <c r="L31" s="9"/>
      <c r="N31" s="9"/>
      <c r="P31" s="81"/>
      <c r="Q31" s="20"/>
      <c r="R31" s="83">
        <v>27102028041774</v>
      </c>
      <c r="S31" s="20"/>
      <c r="T31" s="83">
        <v>25745612562627</v>
      </c>
      <c r="U31" s="20"/>
      <c r="V31" s="81"/>
      <c r="W31" s="20"/>
      <c r="X31" s="83">
        <v>9534960827030</v>
      </c>
      <c r="Y31" s="20"/>
      <c r="Z31" s="81"/>
      <c r="AA31" s="20"/>
      <c r="AB31" s="83">
        <v>7540000000000</v>
      </c>
      <c r="AC31" s="20"/>
      <c r="AD31" s="81"/>
      <c r="AE31" s="20"/>
      <c r="AF31" s="81"/>
      <c r="AG31" s="20"/>
      <c r="AH31" s="83">
        <v>29121021366159</v>
      </c>
      <c r="AI31" s="20"/>
      <c r="AJ31" s="83">
        <v>27043753833526</v>
      </c>
      <c r="AL31" s="17">
        <v>55.64</v>
      </c>
    </row>
    <row r="35" spans="34:43" x14ac:dyDescent="0.2">
      <c r="AJ35" s="22">
        <v>3049999000000</v>
      </c>
      <c r="AQ35" s="22"/>
    </row>
    <row r="36" spans="34:43" x14ac:dyDescent="0.2">
      <c r="AJ36" s="22">
        <v>26071022366159</v>
      </c>
      <c r="AQ36" s="22"/>
    </row>
    <row r="37" spans="34:43" x14ac:dyDescent="0.2">
      <c r="AQ37" s="22"/>
    </row>
    <row r="39" spans="34:43" x14ac:dyDescent="0.2">
      <c r="AJ39" s="22">
        <v>2077267532633</v>
      </c>
    </row>
    <row r="40" spans="34:43" x14ac:dyDescent="0.2">
      <c r="AJ40" s="22">
        <f>AJ35+AJ36-AJ39</f>
        <v>27043753833526</v>
      </c>
    </row>
    <row r="42" spans="34:43" x14ac:dyDescent="0.2">
      <c r="AH42" s="20">
        <v>3049999000000</v>
      </c>
      <c r="AI42" s="20"/>
      <c r="AJ42" s="20">
        <v>3049999000000</v>
      </c>
    </row>
    <row r="43" spans="34:43" x14ac:dyDescent="0.2">
      <c r="AH43" s="20">
        <v>26071022366159</v>
      </c>
      <c r="AI43" s="20"/>
      <c r="AJ43" s="20">
        <v>26071022366159</v>
      </c>
    </row>
    <row r="44" spans="34:43" x14ac:dyDescent="0.2">
      <c r="AH44" s="20"/>
      <c r="AI44" s="20"/>
      <c r="AJ44" s="20">
        <v>-2077267532633</v>
      </c>
    </row>
    <row r="45" spans="34:43" x14ac:dyDescent="0.2">
      <c r="AH45" s="20">
        <f>SUM(AH42:AH44)</f>
        <v>29121021366159</v>
      </c>
      <c r="AI45" s="20"/>
      <c r="AJ45" s="20">
        <f>SUM(AJ42:AJ44)</f>
        <v>27043753833526</v>
      </c>
    </row>
    <row r="46" spans="34:43" x14ac:dyDescent="0.2">
      <c r="AH46" s="21">
        <f>AH45-AH31</f>
        <v>0</v>
      </c>
      <c r="AJ46" s="21">
        <f>AJ45-AJ31</f>
        <v>0</v>
      </c>
    </row>
  </sheetData>
  <mergeCells count="34">
    <mergeCell ref="A31:B31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8"/>
  <sheetViews>
    <sheetView rightToLeft="1" view="pageBreakPreview" topLeftCell="D2" zoomScale="110" zoomScaleNormal="100" zoomScaleSheetLayoutView="110" workbookViewId="0">
      <selection activeCell="K9" sqref="K9:Y20"/>
    </sheetView>
  </sheetViews>
  <sheetFormatPr defaultRowHeight="12.75" x14ac:dyDescent="0.2"/>
  <cols>
    <col min="1" max="1" width="5.140625" customWidth="1"/>
    <col min="2" max="2" width="23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7.5703125" bestFit="1" customWidth="1"/>
    <col min="10" max="10" width="1.28515625" customWidth="1"/>
    <col min="11" max="11" width="13" customWidth="1"/>
    <col min="12" max="12" width="1.28515625" customWidth="1"/>
    <col min="13" max="13" width="20.28515625" bestFit="1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21.85546875" bestFit="1" customWidth="1"/>
    <col min="24" max="24" width="1.28515625" customWidth="1"/>
    <col min="25" max="25" width="21.5703125" bestFit="1" customWidth="1"/>
    <col min="26" max="26" width="1.28515625" customWidth="1"/>
    <col min="27" max="27" width="15.5703125" customWidth="1"/>
    <col min="28" max="28" width="0.28515625" customWidth="1"/>
    <col min="30" max="30" width="16.5703125" bestFit="1" customWidth="1"/>
  </cols>
  <sheetData>
    <row r="1" spans="1:27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1:27" ht="21.75" customHeight="1" x14ac:dyDescent="0.2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</row>
    <row r="3" spans="1:27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1:27" ht="14.45" customHeight="1" x14ac:dyDescent="0.2"/>
    <row r="5" spans="1:27" ht="14.45" customHeight="1" x14ac:dyDescent="0.2">
      <c r="A5" s="1" t="s">
        <v>97</v>
      </c>
      <c r="B5" s="108" t="s">
        <v>98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</row>
    <row r="6" spans="1:27" ht="14.45" customHeight="1" x14ac:dyDescent="0.2">
      <c r="E6" s="109" t="s">
        <v>7</v>
      </c>
      <c r="F6" s="109"/>
      <c r="G6" s="109"/>
      <c r="H6" s="109"/>
      <c r="I6" s="109"/>
      <c r="K6" s="109" t="s">
        <v>8</v>
      </c>
      <c r="L6" s="109"/>
      <c r="M6" s="109"/>
      <c r="N6" s="109"/>
      <c r="O6" s="109"/>
      <c r="P6" s="109"/>
      <c r="Q6" s="109"/>
      <c r="S6" s="109" t="s">
        <v>9</v>
      </c>
      <c r="T6" s="109"/>
      <c r="U6" s="109"/>
      <c r="V6" s="109"/>
      <c r="W6" s="109"/>
      <c r="X6" s="109"/>
      <c r="Y6" s="109"/>
      <c r="Z6" s="109"/>
      <c r="AA6" s="109"/>
    </row>
    <row r="7" spans="1:27" ht="14.45" customHeight="1" x14ac:dyDescent="0.2">
      <c r="E7" s="3"/>
      <c r="F7" s="3"/>
      <c r="G7" s="3"/>
      <c r="H7" s="3"/>
      <c r="I7" s="3"/>
      <c r="K7" s="110" t="s">
        <v>99</v>
      </c>
      <c r="L7" s="110"/>
      <c r="M7" s="110"/>
      <c r="N7" s="3"/>
      <c r="O7" s="110" t="s">
        <v>100</v>
      </c>
      <c r="P7" s="110"/>
      <c r="Q7" s="11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109" t="s">
        <v>101</v>
      </c>
      <c r="B8" s="109"/>
      <c r="D8" s="109" t="s">
        <v>102</v>
      </c>
      <c r="E8" s="10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103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111" t="s">
        <v>104</v>
      </c>
      <c r="B9" s="111"/>
      <c r="D9" s="117">
        <v>1470</v>
      </c>
      <c r="E9" s="117"/>
      <c r="G9" s="6">
        <v>4655858970</v>
      </c>
      <c r="I9" s="6">
        <v>222602525410</v>
      </c>
      <c r="K9" s="80">
        <v>0</v>
      </c>
      <c r="L9" s="20"/>
      <c r="M9" s="80">
        <v>0</v>
      </c>
      <c r="N9" s="20"/>
      <c r="O9" s="80">
        <v>0</v>
      </c>
      <c r="P9" s="20"/>
      <c r="Q9" s="80">
        <v>0</v>
      </c>
      <c r="R9" s="20"/>
      <c r="S9" s="80">
        <v>1470</v>
      </c>
      <c r="T9" s="20"/>
      <c r="U9" s="80">
        <v>192500275</v>
      </c>
      <c r="V9" s="20"/>
      <c r="W9" s="80">
        <v>4655858970</v>
      </c>
      <c r="X9" s="20"/>
      <c r="Y9" s="80">
        <v>282975384250</v>
      </c>
      <c r="AA9" s="7">
        <v>0.57999999999999996</v>
      </c>
    </row>
    <row r="10" spans="1:27" ht="21.75" customHeight="1" x14ac:dyDescent="0.2">
      <c r="A10" s="113" t="s">
        <v>105</v>
      </c>
      <c r="B10" s="113"/>
      <c r="D10" s="120">
        <v>115000</v>
      </c>
      <c r="E10" s="120"/>
      <c r="G10" s="9">
        <v>29612310463</v>
      </c>
      <c r="I10" s="9">
        <v>53530994880</v>
      </c>
      <c r="K10" s="81">
        <v>0</v>
      </c>
      <c r="L10" s="20"/>
      <c r="M10" s="81">
        <v>0</v>
      </c>
      <c r="N10" s="20"/>
      <c r="O10" s="81">
        <v>0</v>
      </c>
      <c r="P10" s="20"/>
      <c r="Q10" s="81">
        <v>0</v>
      </c>
      <c r="R10" s="20"/>
      <c r="S10" s="81">
        <v>115000</v>
      </c>
      <c r="T10" s="20"/>
      <c r="U10" s="81">
        <v>512799</v>
      </c>
      <c r="V10" s="20"/>
      <c r="W10" s="81">
        <v>29612310463</v>
      </c>
      <c r="X10" s="20"/>
      <c r="Y10" s="81">
        <v>58836249664.5</v>
      </c>
      <c r="AA10" s="10">
        <v>0.12</v>
      </c>
    </row>
    <row r="11" spans="1:27" ht="21.75" customHeight="1" x14ac:dyDescent="0.2">
      <c r="A11" s="113" t="s">
        <v>106</v>
      </c>
      <c r="B11" s="113"/>
      <c r="D11" s="120">
        <v>33328000</v>
      </c>
      <c r="E11" s="120"/>
      <c r="G11" s="9">
        <v>325950944120</v>
      </c>
      <c r="I11" s="9">
        <v>447263849665.59998</v>
      </c>
      <c r="K11" s="81">
        <v>0</v>
      </c>
      <c r="L11" s="20"/>
      <c r="M11" s="81">
        <v>0</v>
      </c>
      <c r="N11" s="20"/>
      <c r="O11" s="81">
        <v>0</v>
      </c>
      <c r="P11" s="20"/>
      <c r="Q11" s="81">
        <v>0</v>
      </c>
      <c r="R11" s="20"/>
      <c r="S11" s="81">
        <v>33328000</v>
      </c>
      <c r="T11" s="20"/>
      <c r="U11" s="81">
        <v>16558</v>
      </c>
      <c r="V11" s="20"/>
      <c r="W11" s="81">
        <v>325950944120</v>
      </c>
      <c r="X11" s="20"/>
      <c r="Y11" s="81">
        <v>550575780444.80005</v>
      </c>
      <c r="AA11" s="10">
        <v>1.1299999999999999</v>
      </c>
    </row>
    <row r="12" spans="1:27" ht="21.75" customHeight="1" x14ac:dyDescent="0.2">
      <c r="A12" s="113" t="s">
        <v>107</v>
      </c>
      <c r="B12" s="113"/>
      <c r="D12" s="120">
        <v>2500000</v>
      </c>
      <c r="E12" s="120"/>
      <c r="G12" s="9">
        <v>25029000000</v>
      </c>
      <c r="I12" s="9">
        <v>54873500000</v>
      </c>
      <c r="K12" s="81">
        <v>0</v>
      </c>
      <c r="L12" s="20"/>
      <c r="M12" s="81">
        <v>0</v>
      </c>
      <c r="N12" s="20"/>
      <c r="O12" s="81">
        <v>0</v>
      </c>
      <c r="P12" s="20"/>
      <c r="Q12" s="81">
        <v>0</v>
      </c>
      <c r="R12" s="20"/>
      <c r="S12" s="81">
        <v>2500000</v>
      </c>
      <c r="T12" s="20"/>
      <c r="U12" s="81">
        <v>27501</v>
      </c>
      <c r="V12" s="20"/>
      <c r="W12" s="81">
        <v>25029000000</v>
      </c>
      <c r="X12" s="20"/>
      <c r="Y12" s="81">
        <v>68594369250</v>
      </c>
      <c r="AA12" s="10">
        <v>0.14000000000000001</v>
      </c>
    </row>
    <row r="13" spans="1:27" ht="21.75" customHeight="1" x14ac:dyDescent="0.2">
      <c r="A13" s="113" t="s">
        <v>108</v>
      </c>
      <c r="B13" s="113"/>
      <c r="D13" s="120">
        <v>3626000</v>
      </c>
      <c r="E13" s="120"/>
      <c r="G13" s="9">
        <v>70138909141</v>
      </c>
      <c r="I13" s="9">
        <v>66275534864</v>
      </c>
      <c r="K13" s="81">
        <v>0</v>
      </c>
      <c r="L13" s="20"/>
      <c r="M13" s="81">
        <v>0</v>
      </c>
      <c r="N13" s="20"/>
      <c r="O13" s="81">
        <v>0</v>
      </c>
      <c r="P13" s="20"/>
      <c r="Q13" s="81">
        <v>0</v>
      </c>
      <c r="R13" s="20"/>
      <c r="S13" s="81">
        <v>3626000</v>
      </c>
      <c r="T13" s="20"/>
      <c r="U13" s="81">
        <v>21518</v>
      </c>
      <c r="V13" s="20"/>
      <c r="W13" s="81">
        <v>70138909141</v>
      </c>
      <c r="X13" s="20"/>
      <c r="Y13" s="81">
        <v>77844812183.600006</v>
      </c>
      <c r="AA13" s="10">
        <v>0.16</v>
      </c>
    </row>
    <row r="14" spans="1:27" ht="21.75" customHeight="1" x14ac:dyDescent="0.2">
      <c r="A14" s="113" t="s">
        <v>109</v>
      </c>
      <c r="B14" s="113"/>
      <c r="D14" s="120">
        <v>14000000</v>
      </c>
      <c r="E14" s="120"/>
      <c r="G14" s="9">
        <v>150468345595</v>
      </c>
      <c r="I14" s="9">
        <v>235491071200</v>
      </c>
      <c r="K14" s="81">
        <v>0</v>
      </c>
      <c r="L14" s="20"/>
      <c r="M14" s="81">
        <v>0</v>
      </c>
      <c r="N14" s="20"/>
      <c r="O14" s="81">
        <v>0</v>
      </c>
      <c r="P14" s="20"/>
      <c r="Q14" s="81">
        <v>0</v>
      </c>
      <c r="R14" s="20"/>
      <c r="S14" s="81">
        <v>14000000</v>
      </c>
      <c r="T14" s="20"/>
      <c r="U14" s="81">
        <v>18991</v>
      </c>
      <c r="V14" s="20"/>
      <c r="W14" s="81">
        <v>150468345595</v>
      </c>
      <c r="X14" s="20"/>
      <c r="Y14" s="81">
        <v>265554951200</v>
      </c>
      <c r="AA14" s="10">
        <v>0.55000000000000004</v>
      </c>
    </row>
    <row r="15" spans="1:27" ht="21.75" customHeight="1" x14ac:dyDescent="0.2">
      <c r="A15" s="113" t="s">
        <v>110</v>
      </c>
      <c r="B15" s="113"/>
      <c r="D15" s="120">
        <v>5338755</v>
      </c>
      <c r="E15" s="120"/>
      <c r="G15" s="9">
        <v>99998228054</v>
      </c>
      <c r="I15" s="9">
        <v>98806127267.925003</v>
      </c>
      <c r="K15" s="81">
        <v>0</v>
      </c>
      <c r="L15" s="20"/>
      <c r="M15" s="81">
        <v>0</v>
      </c>
      <c r="N15" s="20"/>
      <c r="O15" s="81">
        <v>0</v>
      </c>
      <c r="P15" s="20"/>
      <c r="Q15" s="81">
        <v>0</v>
      </c>
      <c r="R15" s="20"/>
      <c r="S15" s="81">
        <v>5338755</v>
      </c>
      <c r="T15" s="20"/>
      <c r="U15" s="81">
        <v>23358</v>
      </c>
      <c r="V15" s="20"/>
      <c r="W15" s="81">
        <v>99998228054</v>
      </c>
      <c r="X15" s="20"/>
      <c r="Y15" s="81">
        <v>124415823219.633</v>
      </c>
      <c r="AA15" s="10">
        <v>0.26</v>
      </c>
    </row>
    <row r="16" spans="1:27" ht="21.75" customHeight="1" x14ac:dyDescent="0.2">
      <c r="A16" s="113" t="s">
        <v>111</v>
      </c>
      <c r="B16" s="113"/>
      <c r="D16" s="120">
        <v>24385722</v>
      </c>
      <c r="E16" s="120"/>
      <c r="G16" s="9">
        <v>249999991699</v>
      </c>
      <c r="I16" s="9">
        <v>253757803132</v>
      </c>
      <c r="K16" s="81">
        <v>0</v>
      </c>
      <c r="L16" s="20"/>
      <c r="M16" s="81">
        <v>0</v>
      </c>
      <c r="N16" s="20"/>
      <c r="O16" s="81">
        <v>0</v>
      </c>
      <c r="P16" s="20"/>
      <c r="Q16" s="81">
        <v>0</v>
      </c>
      <c r="R16" s="20"/>
      <c r="S16" s="81">
        <v>24385722</v>
      </c>
      <c r="T16" s="20"/>
      <c r="U16" s="81">
        <v>11221</v>
      </c>
      <c r="V16" s="20"/>
      <c r="W16" s="81">
        <v>249999991699</v>
      </c>
      <c r="X16" s="20"/>
      <c r="Y16" s="81">
        <v>273632166562</v>
      </c>
      <c r="AA16" s="10">
        <v>0.56000000000000005</v>
      </c>
    </row>
    <row r="17" spans="1:27" ht="21.75" customHeight="1" x14ac:dyDescent="0.2">
      <c r="A17" s="113" t="s">
        <v>112</v>
      </c>
      <c r="B17" s="113"/>
      <c r="D17" s="120">
        <v>0</v>
      </c>
      <c r="E17" s="120"/>
      <c r="G17" s="9">
        <v>0</v>
      </c>
      <c r="I17" s="9">
        <v>0</v>
      </c>
      <c r="K17" s="81">
        <v>4994000</v>
      </c>
      <c r="L17" s="20"/>
      <c r="M17" s="81">
        <v>49999928000</v>
      </c>
      <c r="N17" s="20"/>
      <c r="O17" s="81">
        <v>0</v>
      </c>
      <c r="P17" s="20"/>
      <c r="Q17" s="81">
        <v>0</v>
      </c>
      <c r="R17" s="20"/>
      <c r="S17" s="81">
        <v>4994000</v>
      </c>
      <c r="T17" s="20"/>
      <c r="U17" s="81">
        <v>10000</v>
      </c>
      <c r="V17" s="20"/>
      <c r="W17" s="81">
        <v>49999928000</v>
      </c>
      <c r="X17" s="20"/>
      <c r="Y17" s="81">
        <v>49880072000</v>
      </c>
      <c r="AA17" s="10">
        <v>0.1</v>
      </c>
    </row>
    <row r="18" spans="1:27" ht="21.75" customHeight="1" x14ac:dyDescent="0.2">
      <c r="A18" s="113" t="s">
        <v>113</v>
      </c>
      <c r="B18" s="113"/>
      <c r="D18" s="120">
        <v>0</v>
      </c>
      <c r="E18" s="120"/>
      <c r="G18" s="9">
        <v>0</v>
      </c>
      <c r="I18" s="9">
        <v>0</v>
      </c>
      <c r="K18" s="81">
        <v>5000000</v>
      </c>
      <c r="L18" s="20"/>
      <c r="M18" s="81">
        <v>50112250000</v>
      </c>
      <c r="N18" s="20"/>
      <c r="O18" s="81">
        <v>0</v>
      </c>
      <c r="P18" s="20"/>
      <c r="Q18" s="81">
        <v>0</v>
      </c>
      <c r="R18" s="20"/>
      <c r="S18" s="81">
        <v>5000000</v>
      </c>
      <c r="T18" s="20"/>
      <c r="U18" s="81">
        <v>10000</v>
      </c>
      <c r="V18" s="20"/>
      <c r="W18" s="81">
        <v>50112250000</v>
      </c>
      <c r="X18" s="20"/>
      <c r="Y18" s="81">
        <v>49885000000</v>
      </c>
      <c r="AA18" s="10">
        <v>0.1</v>
      </c>
    </row>
    <row r="19" spans="1:27" ht="21.75" customHeight="1" x14ac:dyDescent="0.2">
      <c r="A19" s="116" t="s">
        <v>114</v>
      </c>
      <c r="B19" s="116"/>
      <c r="D19" s="120">
        <v>0</v>
      </c>
      <c r="E19" s="120"/>
      <c r="G19" s="13">
        <v>0</v>
      </c>
      <c r="I19" s="13">
        <v>0</v>
      </c>
      <c r="K19" s="81">
        <v>15335408</v>
      </c>
      <c r="L19" s="20"/>
      <c r="M19" s="82">
        <v>159999992560</v>
      </c>
      <c r="N19" s="20"/>
      <c r="O19" s="81">
        <v>0</v>
      </c>
      <c r="P19" s="20"/>
      <c r="Q19" s="82">
        <v>0</v>
      </c>
      <c r="R19" s="20"/>
      <c r="S19" s="81">
        <v>15335408</v>
      </c>
      <c r="T19" s="20"/>
      <c r="U19" s="81">
        <v>11390</v>
      </c>
      <c r="V19" s="20"/>
      <c r="W19" s="82">
        <v>159999992560</v>
      </c>
      <c r="X19" s="20"/>
      <c r="Y19" s="82">
        <v>174268555436.62399</v>
      </c>
      <c r="AA19" s="14">
        <v>0.36</v>
      </c>
    </row>
    <row r="20" spans="1:27" ht="21.75" customHeight="1" x14ac:dyDescent="0.2">
      <c r="A20" s="115" t="s">
        <v>77</v>
      </c>
      <c r="B20" s="115"/>
      <c r="D20" s="120"/>
      <c r="E20" s="120"/>
      <c r="G20" s="16">
        <v>955853588042</v>
      </c>
      <c r="I20" s="16">
        <v>1432601406419.52</v>
      </c>
      <c r="K20" s="81"/>
      <c r="L20" s="20"/>
      <c r="M20" s="83">
        <v>260112170560</v>
      </c>
      <c r="N20" s="20"/>
      <c r="O20" s="81"/>
      <c r="P20" s="20"/>
      <c r="Q20" s="83">
        <v>0</v>
      </c>
      <c r="R20" s="20"/>
      <c r="S20" s="81"/>
      <c r="T20" s="20"/>
      <c r="U20" s="81"/>
      <c r="V20" s="20"/>
      <c r="W20" s="83">
        <v>1215965758602</v>
      </c>
      <c r="X20" s="20"/>
      <c r="Y20" s="83">
        <v>1976463164211.1599</v>
      </c>
      <c r="AA20" s="17">
        <v>4.0599999999999996</v>
      </c>
    </row>
    <row r="22" spans="1:27" x14ac:dyDescent="0.2">
      <c r="Y22" s="20">
        <v>1215965758602</v>
      </c>
    </row>
    <row r="23" spans="1:27" x14ac:dyDescent="0.2">
      <c r="Y23" s="20">
        <v>760497405606</v>
      </c>
    </row>
    <row r="25" spans="1:27" x14ac:dyDescent="0.2">
      <c r="W25" s="20">
        <v>1215965758602</v>
      </c>
      <c r="X25" s="20"/>
      <c r="Y25" s="20">
        <v>1215965758602</v>
      </c>
    </row>
    <row r="26" spans="1:27" x14ac:dyDescent="0.2">
      <c r="W26" s="20"/>
      <c r="X26" s="20"/>
      <c r="Y26" s="20">
        <v>760497405606</v>
      </c>
    </row>
    <row r="27" spans="1:27" x14ac:dyDescent="0.2">
      <c r="W27" s="20">
        <f t="shared" ref="W27" si="0">SUM(W25:W26)</f>
        <v>1215965758602</v>
      </c>
      <c r="X27" s="20"/>
      <c r="Y27" s="20">
        <f>SUM(Y25:Y26)</f>
        <v>1976463164208</v>
      </c>
    </row>
    <row r="28" spans="1:27" x14ac:dyDescent="0.2">
      <c r="W28" s="21">
        <f>W27-W20</f>
        <v>0</v>
      </c>
      <c r="Y28" s="21">
        <f>Y27-Y20</f>
        <v>-3.159912109375</v>
      </c>
    </row>
  </sheetData>
  <mergeCells count="35">
    <mergeCell ref="A19:B19"/>
    <mergeCell ref="D19:E19"/>
    <mergeCell ref="A20:B20"/>
    <mergeCell ref="D20:E20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8"/>
  <sheetViews>
    <sheetView rightToLeft="1" view="pageBreakPreview" topLeftCell="A4" zoomScaleNormal="100" zoomScaleSheetLayoutView="100" workbookViewId="0">
      <selection activeCell="K28" sqref="K2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21.75" customHeight="1" x14ac:dyDescent="0.2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3" ht="14.45" customHeight="1" x14ac:dyDescent="0.2">
      <c r="A4" s="108" t="s">
        <v>190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13" ht="14.45" customHeight="1" x14ac:dyDescent="0.2">
      <c r="A5" s="108" t="s">
        <v>191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</row>
    <row r="6" spans="1:13" ht="14.45" customHeight="1" x14ac:dyDescent="0.2"/>
    <row r="7" spans="1:13" ht="14.45" customHeight="1" x14ac:dyDescent="0.2">
      <c r="C7" s="109" t="s">
        <v>9</v>
      </c>
      <c r="D7" s="109"/>
      <c r="E7" s="109"/>
      <c r="F7" s="109"/>
      <c r="G7" s="109"/>
      <c r="H7" s="109"/>
      <c r="I7" s="109"/>
      <c r="J7" s="109"/>
      <c r="K7" s="109"/>
      <c r="L7" s="109"/>
      <c r="M7" s="109"/>
    </row>
    <row r="8" spans="1:13" ht="14.45" customHeight="1" x14ac:dyDescent="0.2">
      <c r="A8" s="2" t="s">
        <v>192</v>
      </c>
      <c r="C8" s="4" t="s">
        <v>13</v>
      </c>
      <c r="D8" s="3"/>
      <c r="E8" s="4" t="s">
        <v>193</v>
      </c>
      <c r="F8" s="3"/>
      <c r="G8" s="4" t="s">
        <v>194</v>
      </c>
      <c r="H8" s="3"/>
      <c r="I8" s="4" t="s">
        <v>195</v>
      </c>
      <c r="J8" s="3"/>
      <c r="K8" s="4" t="s">
        <v>196</v>
      </c>
      <c r="L8" s="3"/>
      <c r="M8" s="4" t="s">
        <v>197</v>
      </c>
    </row>
    <row r="9" spans="1:13" ht="21.75" customHeight="1" x14ac:dyDescent="0.2">
      <c r="A9" s="5" t="s">
        <v>62</v>
      </c>
      <c r="C9" s="80">
        <v>12737739</v>
      </c>
      <c r="D9" s="20"/>
      <c r="E9" s="80">
        <v>1918</v>
      </c>
      <c r="F9" s="20"/>
      <c r="G9" s="80">
        <v>1600</v>
      </c>
      <c r="I9" s="23">
        <v>-0.1658</v>
      </c>
      <c r="K9" s="6">
        <v>20380382400</v>
      </c>
      <c r="M9" s="5" t="s">
        <v>198</v>
      </c>
    </row>
    <row r="10" spans="1:13" ht="21.75" customHeight="1" x14ac:dyDescent="0.2">
      <c r="A10" s="8" t="s">
        <v>143</v>
      </c>
      <c r="C10" s="81">
        <v>440000</v>
      </c>
      <c r="D10" s="20"/>
      <c r="E10" s="81">
        <v>1000000</v>
      </c>
      <c r="F10" s="20"/>
      <c r="G10" s="81">
        <v>900000</v>
      </c>
      <c r="I10" s="24">
        <v>-0.1</v>
      </c>
      <c r="K10" s="9">
        <v>395784675000</v>
      </c>
      <c r="M10" s="8" t="s">
        <v>198</v>
      </c>
    </row>
    <row r="11" spans="1:13" ht="21.75" customHeight="1" x14ac:dyDescent="0.2">
      <c r="A11" s="8" t="s">
        <v>146</v>
      </c>
      <c r="C11" s="81">
        <v>650000</v>
      </c>
      <c r="D11" s="20"/>
      <c r="E11" s="81">
        <v>830700</v>
      </c>
      <c r="F11" s="20"/>
      <c r="G11" s="81">
        <v>747630</v>
      </c>
      <c r="I11" s="24">
        <v>-0.1</v>
      </c>
      <c r="K11" s="9">
        <v>485695259521</v>
      </c>
      <c r="M11" s="8" t="s">
        <v>198</v>
      </c>
    </row>
    <row r="12" spans="1:13" ht="21.75" customHeight="1" x14ac:dyDescent="0.2">
      <c r="A12" s="8" t="s">
        <v>140</v>
      </c>
      <c r="C12" s="81">
        <v>2120000</v>
      </c>
      <c r="D12" s="20"/>
      <c r="E12" s="81">
        <v>1000000</v>
      </c>
      <c r="F12" s="20"/>
      <c r="G12" s="81">
        <v>900000</v>
      </c>
      <c r="I12" s="24">
        <v>-0.1</v>
      </c>
      <c r="K12" s="9">
        <v>1906962525000</v>
      </c>
      <c r="M12" s="8" t="s">
        <v>198</v>
      </c>
    </row>
    <row r="13" spans="1:13" ht="21.75" customHeight="1" x14ac:dyDescent="0.2">
      <c r="A13" s="8" t="s">
        <v>128</v>
      </c>
      <c r="C13" s="81">
        <v>953192</v>
      </c>
      <c r="D13" s="20"/>
      <c r="E13" s="81">
        <v>873020</v>
      </c>
      <c r="F13" s="20"/>
      <c r="G13" s="81">
        <v>792000</v>
      </c>
      <c r="I13" s="24">
        <v>-9.2799999999999994E-2</v>
      </c>
      <c r="K13" s="9">
        <v>754517571865</v>
      </c>
      <c r="M13" s="8" t="s">
        <v>198</v>
      </c>
    </row>
    <row r="14" spans="1:13" ht="21.75" customHeight="1" x14ac:dyDescent="0.2">
      <c r="A14" s="8" t="s">
        <v>152</v>
      </c>
      <c r="C14" s="81">
        <v>714000</v>
      </c>
      <c r="D14" s="20"/>
      <c r="E14" s="81">
        <v>989080</v>
      </c>
      <c r="F14" s="20"/>
      <c r="G14" s="81">
        <v>890172</v>
      </c>
      <c r="I14" s="24">
        <v>-0.1</v>
      </c>
      <c r="K14" s="9">
        <v>635237209848</v>
      </c>
      <c r="M14" s="8" t="s">
        <v>198</v>
      </c>
    </row>
    <row r="15" spans="1:13" ht="21.75" customHeight="1" x14ac:dyDescent="0.2">
      <c r="A15" s="8" t="s">
        <v>170</v>
      </c>
      <c r="C15" s="81">
        <v>150000</v>
      </c>
      <c r="D15" s="20"/>
      <c r="E15" s="81">
        <v>1000000</v>
      </c>
      <c r="F15" s="20"/>
      <c r="G15" s="81">
        <v>900000</v>
      </c>
      <c r="I15" s="24">
        <v>-0.1</v>
      </c>
      <c r="K15" s="9">
        <v>134926593750</v>
      </c>
      <c r="M15" s="8" t="s">
        <v>198</v>
      </c>
    </row>
    <row r="16" spans="1:13" ht="21.75" customHeight="1" x14ac:dyDescent="0.2">
      <c r="A16" s="8" t="s">
        <v>155</v>
      </c>
      <c r="C16" s="81">
        <v>560000</v>
      </c>
      <c r="D16" s="20"/>
      <c r="E16" s="81">
        <v>943390</v>
      </c>
      <c r="F16" s="20"/>
      <c r="G16" s="81">
        <v>849051</v>
      </c>
      <c r="I16" s="24">
        <v>-0.1</v>
      </c>
      <c r="K16" s="9">
        <v>475210023970</v>
      </c>
      <c r="M16" s="8" t="s">
        <v>198</v>
      </c>
    </row>
    <row r="17" spans="1:13" ht="21.75" customHeight="1" x14ac:dyDescent="0.2">
      <c r="A17" s="8" t="s">
        <v>158</v>
      </c>
      <c r="C17" s="81">
        <v>598449</v>
      </c>
      <c r="D17" s="20"/>
      <c r="E17" s="81">
        <v>936950</v>
      </c>
      <c r="F17" s="20"/>
      <c r="G17" s="81">
        <v>843255</v>
      </c>
      <c r="I17" s="24">
        <v>-0.1</v>
      </c>
      <c r="K17" s="9">
        <v>504370710715</v>
      </c>
      <c r="M17" s="8" t="s">
        <v>198</v>
      </c>
    </row>
    <row r="18" spans="1:13" ht="21.75" customHeight="1" x14ac:dyDescent="0.2">
      <c r="A18" s="8" t="s">
        <v>161</v>
      </c>
      <c r="C18" s="81">
        <v>1950000</v>
      </c>
      <c r="D18" s="20"/>
      <c r="E18" s="81">
        <v>834980</v>
      </c>
      <c r="F18" s="20"/>
      <c r="G18" s="81">
        <v>858115</v>
      </c>
      <c r="I18" s="24">
        <v>2.7699999999999999E-2</v>
      </c>
      <c r="K18" s="9">
        <v>1672414379939</v>
      </c>
      <c r="M18" s="8" t="s">
        <v>198</v>
      </c>
    </row>
    <row r="19" spans="1:13" ht="21.75" customHeight="1" x14ac:dyDescent="0.2">
      <c r="A19" s="8" t="s">
        <v>179</v>
      </c>
      <c r="C19" s="81">
        <v>1500000</v>
      </c>
      <c r="D19" s="20"/>
      <c r="E19" s="81">
        <v>1000000</v>
      </c>
      <c r="F19" s="20"/>
      <c r="G19" s="81">
        <v>900000</v>
      </c>
      <c r="I19" s="24">
        <v>-0.1</v>
      </c>
      <c r="K19" s="9">
        <v>1349265937500</v>
      </c>
      <c r="M19" s="8" t="s">
        <v>198</v>
      </c>
    </row>
    <row r="20" spans="1:13" ht="21.75" customHeight="1" x14ac:dyDescent="0.2">
      <c r="A20" s="8" t="s">
        <v>131</v>
      </c>
      <c r="C20" s="81">
        <v>1297000</v>
      </c>
      <c r="D20" s="20"/>
      <c r="E20" s="81">
        <v>1000000</v>
      </c>
      <c r="F20" s="20"/>
      <c r="G20" s="81">
        <v>900000</v>
      </c>
      <c r="I20" s="24">
        <v>-0.1</v>
      </c>
      <c r="K20" s="9">
        <v>1166665280625</v>
      </c>
      <c r="M20" s="8" t="s">
        <v>198</v>
      </c>
    </row>
    <row r="21" spans="1:13" ht="21.75" customHeight="1" x14ac:dyDescent="0.2">
      <c r="A21" s="8" t="s">
        <v>164</v>
      </c>
      <c r="C21" s="81">
        <v>2706888</v>
      </c>
      <c r="D21" s="20"/>
      <c r="E21" s="81">
        <v>795040</v>
      </c>
      <c r="F21" s="20"/>
      <c r="G21" s="81">
        <v>821177</v>
      </c>
      <c r="I21" s="24">
        <v>3.2899999999999999E-2</v>
      </c>
      <c r="K21" s="9">
        <v>2221625501097</v>
      </c>
      <c r="M21" s="8" t="s">
        <v>198</v>
      </c>
    </row>
    <row r="22" spans="1:13" ht="21.75" customHeight="1" x14ac:dyDescent="0.2">
      <c r="A22" s="8" t="s">
        <v>167</v>
      </c>
      <c r="C22" s="81">
        <v>2137500</v>
      </c>
      <c r="D22" s="20"/>
      <c r="E22" s="81">
        <v>861000</v>
      </c>
      <c r="F22" s="20"/>
      <c r="G22" s="81">
        <v>824826</v>
      </c>
      <c r="I22" s="24">
        <v>-4.2000000000000003E-2</v>
      </c>
      <c r="K22" s="9">
        <v>1762106908093</v>
      </c>
      <c r="M22" s="8" t="s">
        <v>198</v>
      </c>
    </row>
    <row r="23" spans="1:13" ht="21.75" customHeight="1" x14ac:dyDescent="0.2">
      <c r="A23" s="8" t="s">
        <v>182</v>
      </c>
      <c r="C23" s="81">
        <v>3795000</v>
      </c>
      <c r="D23" s="20"/>
      <c r="E23" s="81">
        <v>791000</v>
      </c>
      <c r="F23" s="20"/>
      <c r="G23" s="81">
        <v>711900</v>
      </c>
      <c r="I23" s="24">
        <v>-0.1</v>
      </c>
      <c r="K23" s="9">
        <v>2700191472103</v>
      </c>
      <c r="M23" s="8" t="s">
        <v>198</v>
      </c>
    </row>
    <row r="24" spans="1:13" ht="21.75" customHeight="1" x14ac:dyDescent="0.2">
      <c r="A24" s="8" t="s">
        <v>134</v>
      </c>
      <c r="C24" s="81">
        <v>2000000</v>
      </c>
      <c r="D24" s="20"/>
      <c r="E24" s="81">
        <v>1000000</v>
      </c>
      <c r="F24" s="20"/>
      <c r="G24" s="81">
        <v>900000</v>
      </c>
      <c r="I24" s="24">
        <v>-0.1</v>
      </c>
      <c r="K24" s="9">
        <v>1799021250000</v>
      </c>
      <c r="M24" s="8" t="s">
        <v>198</v>
      </c>
    </row>
    <row r="25" spans="1:13" ht="21.75" customHeight="1" x14ac:dyDescent="0.2">
      <c r="A25" s="8" t="s">
        <v>137</v>
      </c>
      <c r="C25" s="81">
        <v>1500000</v>
      </c>
      <c r="D25" s="20"/>
      <c r="E25" s="81">
        <v>1000000</v>
      </c>
      <c r="F25" s="20"/>
      <c r="G25" s="81">
        <v>900000</v>
      </c>
      <c r="I25" s="24">
        <v>-0.1</v>
      </c>
      <c r="K25" s="9">
        <v>1349265937500</v>
      </c>
      <c r="M25" s="8" t="s">
        <v>198</v>
      </c>
    </row>
    <row r="26" spans="1:13" ht="21.75" customHeight="1" x14ac:dyDescent="0.2">
      <c r="A26" s="8" t="s">
        <v>173</v>
      </c>
      <c r="C26" s="81">
        <v>4000000</v>
      </c>
      <c r="D26" s="20"/>
      <c r="E26" s="81">
        <v>759800</v>
      </c>
      <c r="F26" s="20"/>
      <c r="G26" s="81">
        <v>720760</v>
      </c>
      <c r="I26" s="24">
        <v>-5.1400000000000001E-2</v>
      </c>
      <c r="K26" s="9">
        <v>2881472347000</v>
      </c>
      <c r="M26" s="8" t="s">
        <v>198</v>
      </c>
    </row>
    <row r="27" spans="1:13" ht="21.75" customHeight="1" x14ac:dyDescent="0.2">
      <c r="A27" s="11" t="s">
        <v>176</v>
      </c>
      <c r="C27" s="81">
        <v>2000000</v>
      </c>
      <c r="D27" s="20"/>
      <c r="E27" s="81">
        <v>1000000</v>
      </c>
      <c r="F27" s="20"/>
      <c r="G27" s="81">
        <v>900000</v>
      </c>
      <c r="I27" s="24">
        <v>-0.1</v>
      </c>
      <c r="K27" s="13">
        <v>1799021250000</v>
      </c>
      <c r="M27" s="8" t="s">
        <v>198</v>
      </c>
    </row>
    <row r="28" spans="1:13" ht="21.75" customHeight="1" x14ac:dyDescent="0.2">
      <c r="A28" s="15" t="s">
        <v>77</v>
      </c>
      <c r="C28" s="9"/>
      <c r="E28" s="9"/>
      <c r="G28" s="9"/>
      <c r="I28" s="9"/>
      <c r="K28" s="16">
        <v>24014135215926</v>
      </c>
      <c r="M28" s="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C886A-6507-49E1-AF49-6F82387202ED}">
  <sheetPr>
    <pageSetUpPr fitToPage="1"/>
  </sheetPr>
  <dimension ref="A1:T24"/>
  <sheetViews>
    <sheetView rightToLeft="1" view="pageBreakPreview" zoomScaleNormal="100" zoomScaleSheetLayoutView="100" workbookViewId="0">
      <selection activeCell="H33" sqref="H33"/>
    </sheetView>
  </sheetViews>
  <sheetFormatPr defaultRowHeight="12.75" x14ac:dyDescent="0.2"/>
  <cols>
    <col min="1" max="1" width="5.140625" style="25" customWidth="1"/>
    <col min="2" max="2" width="35" style="25" customWidth="1"/>
    <col min="3" max="3" width="1.28515625" style="25" customWidth="1"/>
    <col min="4" max="4" width="23.28515625" style="26" bestFit="1" customWidth="1"/>
    <col min="5" max="5" width="1.28515625" style="26" customWidth="1"/>
    <col min="6" max="6" width="23.28515625" style="26" bestFit="1" customWidth="1"/>
    <col min="7" max="7" width="1.28515625" style="26" customWidth="1"/>
    <col min="8" max="8" width="23.28515625" style="26" bestFit="1" customWidth="1"/>
    <col min="9" max="9" width="1.28515625" style="26" customWidth="1"/>
    <col min="10" max="10" width="23" style="26" bestFit="1" customWidth="1"/>
    <col min="11" max="11" width="1.28515625" style="25" customWidth="1"/>
    <col min="12" max="12" width="19.42578125" style="25" customWidth="1"/>
    <col min="13" max="13" width="2.42578125" style="25" customWidth="1"/>
    <col min="14" max="16384" width="9.140625" style="25"/>
  </cols>
  <sheetData>
    <row r="1" spans="1:20" ht="29.1" customHeight="1" x14ac:dyDescent="0.2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20" ht="21.75" customHeight="1" x14ac:dyDescent="0.2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20" ht="21.75" customHeight="1" x14ac:dyDescent="0.2">
      <c r="A3" s="125" t="s">
        <v>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20" ht="14.45" customHeight="1" x14ac:dyDescent="0.2"/>
    <row r="5" spans="1:20" ht="14.45" customHeight="1" x14ac:dyDescent="0.2">
      <c r="A5" s="27" t="s">
        <v>199</v>
      </c>
      <c r="B5" s="126" t="s">
        <v>200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</row>
    <row r="6" spans="1:20" ht="14.45" customHeight="1" x14ac:dyDescent="0.2">
      <c r="D6" s="28" t="s">
        <v>286</v>
      </c>
      <c r="F6" s="127" t="s">
        <v>8</v>
      </c>
      <c r="G6" s="127"/>
      <c r="H6" s="127"/>
      <c r="J6" s="28" t="s">
        <v>7</v>
      </c>
    </row>
    <row r="7" spans="1:20" ht="14.45" customHeight="1" x14ac:dyDescent="0.2">
      <c r="D7" s="29"/>
      <c r="F7" s="29"/>
      <c r="G7" s="29"/>
      <c r="H7" s="29"/>
      <c r="J7" s="29"/>
    </row>
    <row r="8" spans="1:20" ht="14.45" customHeight="1" x14ac:dyDescent="0.2">
      <c r="A8" s="124" t="s">
        <v>201</v>
      </c>
      <c r="B8" s="124"/>
      <c r="D8" s="28" t="s">
        <v>202</v>
      </c>
      <c r="F8" s="28" t="s">
        <v>203</v>
      </c>
      <c r="H8" s="28" t="s">
        <v>204</v>
      </c>
      <c r="J8" s="28" t="s">
        <v>202</v>
      </c>
      <c r="L8" s="30" t="s">
        <v>18</v>
      </c>
    </row>
    <row r="9" spans="1:20" ht="21.75" customHeight="1" x14ac:dyDescent="0.2">
      <c r="A9" s="122" t="s">
        <v>307</v>
      </c>
      <c r="B9" s="122"/>
      <c r="D9" s="84">
        <v>372057084</v>
      </c>
      <c r="E9" s="20"/>
      <c r="F9" s="84">
        <v>1937699</v>
      </c>
      <c r="G9" s="20"/>
      <c r="H9" s="84">
        <v>0</v>
      </c>
      <c r="I9" s="20"/>
      <c r="J9" s="84">
        <v>373994783</v>
      </c>
      <c r="L9" s="32">
        <v>0</v>
      </c>
    </row>
    <row r="10" spans="1:20" ht="21.75" customHeight="1" x14ac:dyDescent="0.2">
      <c r="A10" s="123" t="s">
        <v>308</v>
      </c>
      <c r="B10" s="123"/>
      <c r="D10" s="85">
        <v>576646</v>
      </c>
      <c r="E10" s="20"/>
      <c r="F10" s="85">
        <v>2439</v>
      </c>
      <c r="G10" s="20"/>
      <c r="H10" s="85">
        <v>0</v>
      </c>
      <c r="I10" s="20"/>
      <c r="J10" s="85">
        <v>579085</v>
      </c>
      <c r="L10" s="32">
        <v>0</v>
      </c>
    </row>
    <row r="11" spans="1:20" ht="21.75" customHeight="1" x14ac:dyDescent="0.2">
      <c r="A11" s="123" t="s">
        <v>309</v>
      </c>
      <c r="B11" s="123"/>
      <c r="D11" s="85">
        <v>23808179</v>
      </c>
      <c r="E11" s="20"/>
      <c r="F11" s="85">
        <v>12880106777772</v>
      </c>
      <c r="G11" s="20"/>
      <c r="H11" s="85">
        <v>12879594511361</v>
      </c>
      <c r="I11" s="20"/>
      <c r="J11" s="85">
        <v>536074590</v>
      </c>
      <c r="L11" s="32">
        <v>0</v>
      </c>
    </row>
    <row r="12" spans="1:20" ht="21.75" customHeight="1" x14ac:dyDescent="0.2">
      <c r="A12" s="123" t="s">
        <v>310</v>
      </c>
      <c r="B12" s="123"/>
      <c r="D12" s="85">
        <v>60000520000</v>
      </c>
      <c r="E12" s="20"/>
      <c r="F12" s="85">
        <v>0</v>
      </c>
      <c r="G12" s="20"/>
      <c r="H12" s="85">
        <v>60000350000</v>
      </c>
      <c r="I12" s="20"/>
      <c r="J12" s="85">
        <v>170000</v>
      </c>
      <c r="L12" s="32">
        <v>0</v>
      </c>
    </row>
    <row r="13" spans="1:20" ht="21.75" customHeight="1" x14ac:dyDescent="0.2">
      <c r="A13" s="123" t="s">
        <v>311</v>
      </c>
      <c r="B13" s="123"/>
      <c r="D13" s="85">
        <v>308004329939</v>
      </c>
      <c r="E13" s="20"/>
      <c r="F13" s="85">
        <v>2008733553936</v>
      </c>
      <c r="G13" s="20"/>
      <c r="H13" s="85">
        <v>2008631125000</v>
      </c>
      <c r="I13" s="20"/>
      <c r="J13" s="85">
        <v>308106758875</v>
      </c>
      <c r="L13" s="32">
        <v>6.3E-3</v>
      </c>
    </row>
    <row r="14" spans="1:20" ht="21.75" customHeight="1" x14ac:dyDescent="0.2">
      <c r="A14" s="123" t="s">
        <v>312</v>
      </c>
      <c r="B14" s="123"/>
      <c r="D14" s="85">
        <v>170002541000</v>
      </c>
      <c r="E14" s="20"/>
      <c r="F14" s="85">
        <v>4511593049617</v>
      </c>
      <c r="G14" s="20"/>
      <c r="H14" s="85">
        <v>2258593375000</v>
      </c>
      <c r="I14" s="20"/>
      <c r="J14" s="85">
        <v>2423002215617</v>
      </c>
      <c r="L14" s="32">
        <v>4.99E-2</v>
      </c>
    </row>
    <row r="15" spans="1:20" ht="21.75" customHeight="1" x14ac:dyDescent="0.2">
      <c r="A15" s="123" t="s">
        <v>313</v>
      </c>
      <c r="B15" s="123"/>
      <c r="D15" s="85">
        <v>3617898</v>
      </c>
      <c r="E15" s="20"/>
      <c r="F15" s="85">
        <v>15363</v>
      </c>
      <c r="G15" s="20"/>
      <c r="H15" s="85">
        <v>0</v>
      </c>
      <c r="I15" s="20"/>
      <c r="J15" s="85">
        <v>3633261</v>
      </c>
      <c r="L15" s="32">
        <v>0</v>
      </c>
      <c r="T15" s="65"/>
    </row>
    <row r="16" spans="1:20" ht="21.75" customHeight="1" x14ac:dyDescent="0.2">
      <c r="A16" s="123" t="s">
        <v>314</v>
      </c>
      <c r="B16" s="123"/>
      <c r="D16" s="85">
        <v>3124820116902</v>
      </c>
      <c r="E16" s="20"/>
      <c r="F16" s="85">
        <v>9728777929051</v>
      </c>
      <c r="G16" s="20"/>
      <c r="H16" s="85">
        <v>11142244400000</v>
      </c>
      <c r="I16" s="20"/>
      <c r="J16" s="85">
        <v>1711353645953</v>
      </c>
      <c r="L16" s="32">
        <v>3.5199999999999995E-2</v>
      </c>
    </row>
    <row r="17" spans="1:12" ht="21.75" customHeight="1" x14ac:dyDescent="0.2">
      <c r="A17" s="123" t="s">
        <v>315</v>
      </c>
      <c r="B17" s="123"/>
      <c r="D17" s="85">
        <v>1848559948711</v>
      </c>
      <c r="E17" s="20"/>
      <c r="F17" s="85">
        <v>1891783536988</v>
      </c>
      <c r="G17" s="20"/>
      <c r="H17" s="85">
        <v>972340700000</v>
      </c>
      <c r="I17" s="20"/>
      <c r="J17" s="85">
        <v>2768002785699</v>
      </c>
      <c r="L17" s="32">
        <v>5.67E-2</v>
      </c>
    </row>
    <row r="18" spans="1:12" ht="21.75" customHeight="1" x14ac:dyDescent="0.2">
      <c r="A18" s="123" t="s">
        <v>316</v>
      </c>
      <c r="B18" s="123"/>
      <c r="D18" s="85">
        <v>5271114814022</v>
      </c>
      <c r="E18" s="20"/>
      <c r="F18" s="85">
        <v>20878115255817</v>
      </c>
      <c r="G18" s="20"/>
      <c r="H18" s="85">
        <v>18998179490027</v>
      </c>
      <c r="I18" s="20"/>
      <c r="J18" s="85">
        <v>7151050579812</v>
      </c>
      <c r="L18" s="32">
        <v>0.14709999999999998</v>
      </c>
    </row>
    <row r="19" spans="1:12" ht="21.75" customHeight="1" x14ac:dyDescent="0.2">
      <c r="A19" s="123" t="s">
        <v>317</v>
      </c>
      <c r="B19" s="123"/>
      <c r="D19" s="85">
        <v>182699404</v>
      </c>
      <c r="E19" s="20"/>
      <c r="F19" s="85">
        <v>774149</v>
      </c>
      <c r="G19" s="20"/>
      <c r="H19" s="85">
        <v>0</v>
      </c>
      <c r="I19" s="20"/>
      <c r="J19" s="85">
        <v>183473553</v>
      </c>
      <c r="L19" s="32">
        <v>0</v>
      </c>
    </row>
    <row r="20" spans="1:12" ht="21.75" customHeight="1" thickBot="1" x14ac:dyDescent="0.25">
      <c r="A20" s="121" t="s">
        <v>77</v>
      </c>
      <c r="B20" s="121"/>
      <c r="D20" s="86">
        <f>SUM(D9:D19)</f>
        <v>10783085029785</v>
      </c>
      <c r="E20" s="20"/>
      <c r="F20" s="86">
        <f>SUM(F9:F19)</f>
        <v>51899112832831</v>
      </c>
      <c r="G20" s="20"/>
      <c r="H20" s="86">
        <f>SUM(H9:H19)</f>
        <v>48319583951388</v>
      </c>
      <c r="I20" s="20"/>
      <c r="J20" s="86">
        <f>SUM(J9:J19)</f>
        <v>14362613911228</v>
      </c>
      <c r="L20" s="36">
        <f>SUM(L9:L19)</f>
        <v>0.29520000000000002</v>
      </c>
    </row>
    <row r="21" spans="1:12" ht="13.5" thickTop="1" x14ac:dyDescent="0.2">
      <c r="K21" s="26"/>
      <c r="L21" s="26"/>
    </row>
    <row r="23" spans="1:12" x14ac:dyDescent="0.2">
      <c r="D23" s="87">
        <f>50609535644391-39826450614606</f>
        <v>10783085029785</v>
      </c>
      <c r="E23" s="88"/>
      <c r="F23" s="87">
        <v>51899112832831</v>
      </c>
      <c r="G23" s="20"/>
      <c r="H23" s="87">
        <v>48319583951388</v>
      </c>
      <c r="I23" s="88"/>
      <c r="J23" s="87">
        <v>14362613911228</v>
      </c>
    </row>
    <row r="24" spans="1:12" x14ac:dyDescent="0.2">
      <c r="D24" s="37">
        <f>D23-D20</f>
        <v>0</v>
      </c>
      <c r="E24" s="25"/>
      <c r="F24" s="37">
        <f>F23-F20</f>
        <v>0</v>
      </c>
      <c r="H24" s="37">
        <f>H23-H20</f>
        <v>0</v>
      </c>
      <c r="I24" s="25"/>
      <c r="J24" s="37">
        <f>J23-J20</f>
        <v>0</v>
      </c>
    </row>
  </sheetData>
  <mergeCells count="18">
    <mergeCell ref="A8:B8"/>
    <mergeCell ref="A1:L1"/>
    <mergeCell ref="A2:L2"/>
    <mergeCell ref="A3:L3"/>
    <mergeCell ref="B5:L5"/>
    <mergeCell ref="F6:H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ageMargins left="0.39" right="0.39" top="0.39" bottom="0.39" header="0" footer="0"/>
  <pageSetup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20" zoomScaleNormal="100" zoomScaleSheetLayoutView="120" workbookViewId="0">
      <selection activeCell="J13" sqref="J13"/>
    </sheetView>
  </sheetViews>
  <sheetFormatPr defaultRowHeight="12.75" x14ac:dyDescent="0.2"/>
  <cols>
    <col min="1" max="1" width="2.5703125" customWidth="1"/>
    <col min="2" max="2" width="47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21.75" customHeight="1" x14ac:dyDescent="0.2">
      <c r="A2" s="107" t="s">
        <v>205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ht="14.45" customHeight="1" x14ac:dyDescent="0.2"/>
    <row r="5" spans="1:10" ht="29.1" customHeight="1" x14ac:dyDescent="0.2">
      <c r="A5" s="1" t="s">
        <v>206</v>
      </c>
      <c r="B5" s="108" t="s">
        <v>207</v>
      </c>
      <c r="C5" s="108"/>
      <c r="D5" s="108"/>
      <c r="E5" s="108"/>
      <c r="F5" s="108"/>
      <c r="G5" s="108"/>
      <c r="H5" s="108"/>
      <c r="I5" s="108"/>
      <c r="J5" s="108"/>
    </row>
    <row r="6" spans="1:10" ht="14.45" customHeight="1" x14ac:dyDescent="0.2"/>
    <row r="7" spans="1:10" ht="14.45" customHeight="1" x14ac:dyDescent="0.2">
      <c r="A7" s="109" t="s">
        <v>208</v>
      </c>
      <c r="B7" s="109"/>
      <c r="D7" s="2" t="s">
        <v>209</v>
      </c>
      <c r="F7" s="2" t="s">
        <v>202</v>
      </c>
      <c r="H7" s="2" t="s">
        <v>210</v>
      </c>
      <c r="J7" s="2" t="s">
        <v>211</v>
      </c>
    </row>
    <row r="8" spans="1:10" ht="21.75" customHeight="1" x14ac:dyDescent="0.2">
      <c r="A8" s="111" t="s">
        <v>212</v>
      </c>
      <c r="B8" s="111"/>
      <c r="D8" s="5" t="s">
        <v>213</v>
      </c>
      <c r="F8" s="80">
        <f>'درآمد سرمایه گذاری در سهام'!U76</f>
        <v>292032521424</v>
      </c>
      <c r="H8" s="67">
        <f>F8/5642128020384</f>
        <v>5.1759286632444126E-2</v>
      </c>
      <c r="J8" s="69">
        <f>F8/48610101286397</f>
        <v>6.0076509551672558E-3</v>
      </c>
    </row>
    <row r="9" spans="1:10" ht="21.75" customHeight="1" x14ac:dyDescent="0.2">
      <c r="A9" s="113" t="s">
        <v>214</v>
      </c>
      <c r="B9" s="113"/>
      <c r="D9" s="8" t="s">
        <v>215</v>
      </c>
      <c r="F9" s="81">
        <f>'درآمد سرمایه گذاری در صندوق'!U25</f>
        <v>-5778755377</v>
      </c>
      <c r="H9" s="68">
        <f t="shared" ref="H9:H12" si="0">F9/5642128020384</f>
        <v>-1.0242155718768503E-3</v>
      </c>
      <c r="J9" s="70">
        <f t="shared" ref="J9:J12" si="1">F9/48610101286397</f>
        <v>-1.1887972302203617E-4</v>
      </c>
    </row>
    <row r="10" spans="1:10" ht="21.75" customHeight="1" x14ac:dyDescent="0.2">
      <c r="A10" s="113" t="s">
        <v>216</v>
      </c>
      <c r="B10" s="113"/>
      <c r="D10" s="8" t="s">
        <v>217</v>
      </c>
      <c r="F10" s="81">
        <f>'درآمد سرمایه گذاری در اوراق به'!R34</f>
        <v>2331296475962</v>
      </c>
      <c r="H10" s="68">
        <f t="shared" si="0"/>
        <v>0.41319453715680371</v>
      </c>
      <c r="J10" s="70">
        <f t="shared" si="1"/>
        <v>4.7959095214113193E-2</v>
      </c>
    </row>
    <row r="11" spans="1:10" ht="21.75" customHeight="1" x14ac:dyDescent="0.2">
      <c r="A11" s="113" t="s">
        <v>218</v>
      </c>
      <c r="B11" s="113"/>
      <c r="D11" s="8" t="s">
        <v>219</v>
      </c>
      <c r="F11" s="81">
        <f>'درآمد سپرده بانکی (2)'!H18</f>
        <v>1631815632831</v>
      </c>
      <c r="H11" s="68">
        <f t="shared" si="0"/>
        <v>0.28921988776850538</v>
      </c>
      <c r="J11" s="70">
        <f t="shared" si="1"/>
        <v>3.3569476089276233E-2</v>
      </c>
    </row>
    <row r="12" spans="1:10" ht="21.75" customHeight="1" x14ac:dyDescent="0.2">
      <c r="A12" s="116" t="s">
        <v>220</v>
      </c>
      <c r="B12" s="116"/>
      <c r="D12" s="11" t="s">
        <v>221</v>
      </c>
      <c r="F12" s="82">
        <f>'سایر درآمدها'!F11</f>
        <v>7526548289</v>
      </c>
      <c r="H12" s="68">
        <f t="shared" si="0"/>
        <v>1.333991051214706E-3</v>
      </c>
      <c r="J12" s="70">
        <f t="shared" si="1"/>
        <v>1.548350669885607E-4</v>
      </c>
    </row>
    <row r="13" spans="1:10" ht="21.75" customHeight="1" x14ac:dyDescent="0.2">
      <c r="A13" s="115" t="s">
        <v>77</v>
      </c>
      <c r="B13" s="115"/>
      <c r="D13" s="16"/>
      <c r="F13" s="83">
        <f>SUM(F8:F12)</f>
        <v>4256892423129</v>
      </c>
      <c r="H13" s="66">
        <f>SUM(H8:H12)</f>
        <v>0.75448348703709112</v>
      </c>
      <c r="J13" s="66">
        <f>SUM(J8:J12)</f>
        <v>8.7572177602523213E-2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3"/>
  <sheetViews>
    <sheetView rightToLeft="1" view="pageBreakPreview" topLeftCell="A61" zoomScaleNormal="100" zoomScaleSheetLayoutView="100" workbookViewId="0">
      <selection activeCell="L67" sqref="L67"/>
    </sheetView>
  </sheetViews>
  <sheetFormatPr defaultRowHeight="12.75" x14ac:dyDescent="0.2"/>
  <cols>
    <col min="1" max="1" width="6.140625" bestFit="1" customWidth="1"/>
    <col min="2" max="2" width="22" customWidth="1"/>
    <col min="3" max="3" width="1.28515625" customWidth="1"/>
    <col min="4" max="4" width="19.28515625" bestFit="1" customWidth="1"/>
    <col min="5" max="5" width="1.28515625" customWidth="1"/>
    <col min="6" max="6" width="20.28515625" bestFit="1" customWidth="1"/>
    <col min="7" max="7" width="1.28515625" customWidth="1"/>
    <col min="8" max="8" width="19.140625" bestFit="1" customWidth="1"/>
    <col min="9" max="9" width="1.28515625" customWidth="1"/>
    <col min="10" max="10" width="20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9.28515625" bestFit="1" customWidth="1"/>
    <col min="15" max="16" width="1.28515625" customWidth="1"/>
    <col min="17" max="17" width="20.42578125" bestFit="1" customWidth="1"/>
    <col min="18" max="18" width="1.28515625" customWidth="1"/>
    <col min="19" max="19" width="20.28515625" bestFit="1" customWidth="1"/>
    <col min="20" max="20" width="1.28515625" customWidth="1"/>
    <col min="21" max="21" width="21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</row>
    <row r="2" spans="1:23" ht="21.75" customHeight="1" x14ac:dyDescent="0.2">
      <c r="A2" s="107" t="s">
        <v>205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</row>
    <row r="3" spans="1:23" ht="21.75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</row>
    <row r="4" spans="1:23" ht="14.45" customHeight="1" x14ac:dyDescent="0.2"/>
    <row r="5" spans="1:23" ht="14.45" customHeight="1" x14ac:dyDescent="0.2">
      <c r="A5" s="1" t="s">
        <v>222</v>
      </c>
      <c r="B5" s="108" t="s">
        <v>223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</row>
    <row r="6" spans="1:23" ht="14.45" customHeight="1" x14ac:dyDescent="0.2">
      <c r="D6" s="109" t="s">
        <v>224</v>
      </c>
      <c r="E6" s="109"/>
      <c r="F6" s="109"/>
      <c r="G6" s="109"/>
      <c r="H6" s="109"/>
      <c r="I6" s="109"/>
      <c r="J6" s="109"/>
      <c r="K6" s="109"/>
      <c r="L6" s="109"/>
      <c r="N6" s="109" t="s">
        <v>225</v>
      </c>
      <c r="O6" s="109"/>
      <c r="P6" s="109"/>
      <c r="Q6" s="109"/>
      <c r="R6" s="109"/>
      <c r="S6" s="109"/>
      <c r="T6" s="109"/>
      <c r="U6" s="109"/>
      <c r="V6" s="109"/>
      <c r="W6" s="109"/>
    </row>
    <row r="7" spans="1:23" ht="14.45" customHeight="1" x14ac:dyDescent="0.2">
      <c r="D7" s="3"/>
      <c r="E7" s="3"/>
      <c r="F7" s="3"/>
      <c r="G7" s="3"/>
      <c r="H7" s="3"/>
      <c r="I7" s="3"/>
      <c r="J7" s="110" t="s">
        <v>77</v>
      </c>
      <c r="K7" s="110"/>
      <c r="L7" s="110"/>
      <c r="N7" s="3"/>
      <c r="O7" s="3"/>
      <c r="P7" s="3"/>
      <c r="Q7" s="3"/>
      <c r="R7" s="3"/>
      <c r="S7" s="3"/>
      <c r="T7" s="3"/>
      <c r="U7" s="110" t="s">
        <v>77</v>
      </c>
      <c r="V7" s="110"/>
      <c r="W7" s="110"/>
    </row>
    <row r="8" spans="1:23" ht="14.45" customHeight="1" x14ac:dyDescent="0.2">
      <c r="A8" s="109" t="s">
        <v>226</v>
      </c>
      <c r="B8" s="109"/>
      <c r="D8" s="2" t="s">
        <v>227</v>
      </c>
      <c r="F8" s="2" t="s">
        <v>228</v>
      </c>
      <c r="H8" s="2" t="s">
        <v>229</v>
      </c>
      <c r="J8" s="4" t="s">
        <v>202</v>
      </c>
      <c r="K8" s="3"/>
      <c r="L8" s="4" t="s">
        <v>210</v>
      </c>
      <c r="N8" s="2" t="s">
        <v>227</v>
      </c>
      <c r="P8" s="109" t="s">
        <v>228</v>
      </c>
      <c r="Q8" s="109"/>
      <c r="S8" s="2" t="s">
        <v>229</v>
      </c>
      <c r="U8" s="4" t="s">
        <v>202</v>
      </c>
      <c r="V8" s="3"/>
      <c r="W8" s="4" t="s">
        <v>210</v>
      </c>
    </row>
    <row r="9" spans="1:23" ht="21.75" customHeight="1" x14ac:dyDescent="0.2">
      <c r="A9" s="111" t="s">
        <v>21</v>
      </c>
      <c r="B9" s="111"/>
      <c r="D9" s="80">
        <v>0</v>
      </c>
      <c r="E9" s="20"/>
      <c r="F9" s="80">
        <v>0</v>
      </c>
      <c r="G9" s="20"/>
      <c r="H9" s="80">
        <v>5696140225</v>
      </c>
      <c r="I9" s="20"/>
      <c r="J9" s="80">
        <f>D9+F9+H9</f>
        <v>5696140225</v>
      </c>
      <c r="L9" s="7">
        <v>5.52</v>
      </c>
      <c r="N9" s="80">
        <v>0</v>
      </c>
      <c r="O9" s="20"/>
      <c r="P9" s="112">
        <v>0</v>
      </c>
      <c r="Q9" s="112"/>
      <c r="R9" s="20"/>
      <c r="S9" s="80">
        <v>66510698047</v>
      </c>
      <c r="T9" s="20"/>
      <c r="U9" s="80">
        <f>N9+Q9+S9</f>
        <v>66510698047</v>
      </c>
      <c r="W9" s="7">
        <v>1.18</v>
      </c>
    </row>
    <row r="10" spans="1:23" ht="21.75" customHeight="1" x14ac:dyDescent="0.2">
      <c r="A10" s="113" t="s">
        <v>19</v>
      </c>
      <c r="B10" s="113"/>
      <c r="D10" s="81">
        <v>0</v>
      </c>
      <c r="E10" s="20"/>
      <c r="F10" s="81">
        <v>0</v>
      </c>
      <c r="G10" s="20"/>
      <c r="H10" s="81">
        <v>166205367</v>
      </c>
      <c r="I10" s="20"/>
      <c r="J10" s="81">
        <f>D10+F10+H10</f>
        <v>166205367</v>
      </c>
      <c r="L10" s="10">
        <v>-0.02</v>
      </c>
      <c r="N10" s="81">
        <v>268910091</v>
      </c>
      <c r="O10" s="20"/>
      <c r="P10" s="114">
        <v>0</v>
      </c>
      <c r="Q10" s="114"/>
      <c r="R10" s="20"/>
      <c r="S10" s="81">
        <v>-187811762</v>
      </c>
      <c r="T10" s="20"/>
      <c r="U10" s="81">
        <f>N10+Q10+S10</f>
        <v>81098329</v>
      </c>
      <c r="W10" s="10">
        <v>0</v>
      </c>
    </row>
    <row r="11" spans="1:23" ht="21.75" customHeight="1" x14ac:dyDescent="0.2">
      <c r="A11" s="113" t="s">
        <v>34</v>
      </c>
      <c r="B11" s="113"/>
      <c r="D11" s="81">
        <v>0</v>
      </c>
      <c r="E11" s="20"/>
      <c r="F11" s="81">
        <v>-933810642</v>
      </c>
      <c r="G11" s="20"/>
      <c r="H11" s="81">
        <v>2769548781</v>
      </c>
      <c r="I11" s="20"/>
      <c r="J11" s="81">
        <f t="shared" ref="J11:J74" si="0">D11+F11+H11</f>
        <v>1835738139</v>
      </c>
      <c r="L11" s="10">
        <v>0.15</v>
      </c>
      <c r="N11" s="81">
        <v>776533281</v>
      </c>
      <c r="O11" s="20"/>
      <c r="P11" s="114">
        <v>1693142993</v>
      </c>
      <c r="Q11" s="114"/>
      <c r="R11" s="20"/>
      <c r="S11" s="81">
        <v>2769548781</v>
      </c>
      <c r="T11" s="20"/>
      <c r="U11" s="81">
        <f t="shared" ref="U11:U74" si="1">N11+Q11+S11</f>
        <v>3546082062</v>
      </c>
      <c r="W11" s="10">
        <v>0.09</v>
      </c>
    </row>
    <row r="12" spans="1:23" ht="21.75" customHeight="1" x14ac:dyDescent="0.2">
      <c r="A12" s="113" t="s">
        <v>25</v>
      </c>
      <c r="B12" s="113"/>
      <c r="D12" s="81">
        <v>1327525670</v>
      </c>
      <c r="E12" s="20"/>
      <c r="F12" s="81">
        <v>0</v>
      </c>
      <c r="G12" s="20"/>
      <c r="H12" s="81">
        <v>1490563154</v>
      </c>
      <c r="I12" s="20"/>
      <c r="J12" s="81">
        <f t="shared" si="0"/>
        <v>2818088824</v>
      </c>
      <c r="L12" s="10">
        <v>0.63</v>
      </c>
      <c r="N12" s="81">
        <v>1327525670</v>
      </c>
      <c r="O12" s="20"/>
      <c r="P12" s="114">
        <v>0</v>
      </c>
      <c r="Q12" s="114"/>
      <c r="R12" s="20"/>
      <c r="S12" s="81">
        <v>6271847648</v>
      </c>
      <c r="T12" s="20"/>
      <c r="U12" s="81">
        <f t="shared" si="1"/>
        <v>7599373318</v>
      </c>
      <c r="W12" s="10">
        <v>0.13</v>
      </c>
    </row>
    <row r="13" spans="1:23" ht="21.75" customHeight="1" x14ac:dyDescent="0.2">
      <c r="A13" s="113" t="s">
        <v>230</v>
      </c>
      <c r="B13" s="113"/>
      <c r="D13" s="81">
        <v>0</v>
      </c>
      <c r="E13" s="20"/>
      <c r="F13" s="81">
        <v>0</v>
      </c>
      <c r="G13" s="20"/>
      <c r="H13" s="81">
        <v>0</v>
      </c>
      <c r="I13" s="20"/>
      <c r="J13" s="81">
        <f t="shared" si="0"/>
        <v>0</v>
      </c>
      <c r="L13" s="10">
        <v>0</v>
      </c>
      <c r="N13" s="81">
        <v>0</v>
      </c>
      <c r="O13" s="20"/>
      <c r="P13" s="114">
        <v>0</v>
      </c>
      <c r="Q13" s="114"/>
      <c r="R13" s="20"/>
      <c r="S13" s="81">
        <v>408543128</v>
      </c>
      <c r="T13" s="20"/>
      <c r="U13" s="81">
        <f t="shared" si="1"/>
        <v>408543128</v>
      </c>
      <c r="W13" s="10">
        <v>0.01</v>
      </c>
    </row>
    <row r="14" spans="1:23" ht="21.75" customHeight="1" x14ac:dyDescent="0.2">
      <c r="A14" s="113" t="s">
        <v>231</v>
      </c>
      <c r="B14" s="113"/>
      <c r="D14" s="81">
        <v>0</v>
      </c>
      <c r="E14" s="20"/>
      <c r="F14" s="81">
        <v>0</v>
      </c>
      <c r="G14" s="20"/>
      <c r="H14" s="81">
        <v>0</v>
      </c>
      <c r="I14" s="20"/>
      <c r="J14" s="81">
        <f t="shared" si="0"/>
        <v>0</v>
      </c>
      <c r="L14" s="10">
        <v>0</v>
      </c>
      <c r="N14" s="81">
        <v>0</v>
      </c>
      <c r="O14" s="20"/>
      <c r="P14" s="114">
        <v>0</v>
      </c>
      <c r="Q14" s="114"/>
      <c r="R14" s="20"/>
      <c r="S14" s="81">
        <v>-768038713</v>
      </c>
      <c r="T14" s="20"/>
      <c r="U14" s="81">
        <f t="shared" si="1"/>
        <v>-768038713</v>
      </c>
      <c r="W14" s="10">
        <v>-0.01</v>
      </c>
    </row>
    <row r="15" spans="1:23" ht="21.75" customHeight="1" x14ac:dyDescent="0.2">
      <c r="A15" s="113" t="s">
        <v>23</v>
      </c>
      <c r="B15" s="113"/>
      <c r="D15" s="81">
        <v>0</v>
      </c>
      <c r="E15" s="20"/>
      <c r="F15" s="81">
        <v>9439392908</v>
      </c>
      <c r="G15" s="20"/>
      <c r="H15" s="81">
        <v>0</v>
      </c>
      <c r="I15" s="20"/>
      <c r="J15" s="81">
        <f t="shared" si="0"/>
        <v>9439392908</v>
      </c>
      <c r="L15" s="10">
        <v>0.78</v>
      </c>
      <c r="N15" s="81">
        <v>3703860805</v>
      </c>
      <c r="O15" s="20"/>
      <c r="P15" s="114">
        <v>30801324521</v>
      </c>
      <c r="Q15" s="114"/>
      <c r="R15" s="20"/>
      <c r="S15" s="81">
        <v>-5125</v>
      </c>
      <c r="T15" s="20"/>
      <c r="U15" s="81">
        <f t="shared" si="1"/>
        <v>3703855680</v>
      </c>
      <c r="W15" s="10">
        <v>0.61</v>
      </c>
    </row>
    <row r="16" spans="1:23" ht="21.75" customHeight="1" x14ac:dyDescent="0.2">
      <c r="A16" s="113" t="s">
        <v>232</v>
      </c>
      <c r="B16" s="113"/>
      <c r="D16" s="81">
        <v>0</v>
      </c>
      <c r="E16" s="20"/>
      <c r="F16" s="81">
        <v>0</v>
      </c>
      <c r="G16" s="20"/>
      <c r="H16" s="81">
        <v>0</v>
      </c>
      <c r="I16" s="20"/>
      <c r="J16" s="81">
        <f t="shared" si="0"/>
        <v>0</v>
      </c>
      <c r="L16" s="10">
        <v>0</v>
      </c>
      <c r="N16" s="81">
        <v>0</v>
      </c>
      <c r="O16" s="20"/>
      <c r="P16" s="114">
        <v>0</v>
      </c>
      <c r="Q16" s="114"/>
      <c r="R16" s="20"/>
      <c r="S16" s="81">
        <v>118012675427</v>
      </c>
      <c r="T16" s="20"/>
      <c r="U16" s="81">
        <f t="shared" si="1"/>
        <v>118012675427</v>
      </c>
      <c r="W16" s="10">
        <v>2.09</v>
      </c>
    </row>
    <row r="17" spans="1:23" ht="21.75" customHeight="1" x14ac:dyDescent="0.2">
      <c r="A17" s="113" t="s">
        <v>233</v>
      </c>
      <c r="B17" s="113"/>
      <c r="D17" s="81">
        <v>0</v>
      </c>
      <c r="E17" s="20"/>
      <c r="F17" s="81">
        <v>0</v>
      </c>
      <c r="G17" s="20"/>
      <c r="H17" s="81">
        <v>0</v>
      </c>
      <c r="I17" s="20"/>
      <c r="J17" s="81">
        <f t="shared" si="0"/>
        <v>0</v>
      </c>
      <c r="L17" s="10">
        <v>0</v>
      </c>
      <c r="N17" s="81">
        <v>0</v>
      </c>
      <c r="O17" s="20"/>
      <c r="P17" s="114">
        <v>0</v>
      </c>
      <c r="Q17" s="114"/>
      <c r="R17" s="20"/>
      <c r="S17" s="81">
        <v>-1480112925</v>
      </c>
      <c r="T17" s="20"/>
      <c r="U17" s="81">
        <f t="shared" si="1"/>
        <v>-1480112925</v>
      </c>
      <c r="W17" s="10">
        <v>-0.03</v>
      </c>
    </row>
    <row r="18" spans="1:23" ht="21.75" customHeight="1" x14ac:dyDescent="0.2">
      <c r="A18" s="113" t="s">
        <v>234</v>
      </c>
      <c r="B18" s="113"/>
      <c r="D18" s="81">
        <v>0</v>
      </c>
      <c r="E18" s="20"/>
      <c r="F18" s="81">
        <v>0</v>
      </c>
      <c r="G18" s="20"/>
      <c r="H18" s="81">
        <v>0</v>
      </c>
      <c r="I18" s="20"/>
      <c r="J18" s="81">
        <f t="shared" si="0"/>
        <v>0</v>
      </c>
      <c r="L18" s="10">
        <v>0</v>
      </c>
      <c r="N18" s="81">
        <v>1765648140</v>
      </c>
      <c r="O18" s="20"/>
      <c r="P18" s="114">
        <v>0</v>
      </c>
      <c r="Q18" s="114"/>
      <c r="R18" s="20"/>
      <c r="S18" s="81">
        <v>608616811</v>
      </c>
      <c r="T18" s="20"/>
      <c r="U18" s="81">
        <f t="shared" si="1"/>
        <v>2374264951</v>
      </c>
      <c r="W18" s="10">
        <v>0.04</v>
      </c>
    </row>
    <row r="19" spans="1:23" ht="21.75" customHeight="1" x14ac:dyDescent="0.2">
      <c r="A19" s="113" t="s">
        <v>235</v>
      </c>
      <c r="B19" s="113"/>
      <c r="D19" s="81">
        <v>0</v>
      </c>
      <c r="E19" s="20"/>
      <c r="F19" s="81">
        <v>0</v>
      </c>
      <c r="G19" s="20"/>
      <c r="H19" s="81">
        <v>0</v>
      </c>
      <c r="I19" s="20"/>
      <c r="J19" s="81">
        <f t="shared" si="0"/>
        <v>0</v>
      </c>
      <c r="L19" s="10">
        <v>0</v>
      </c>
      <c r="N19" s="81">
        <v>0</v>
      </c>
      <c r="O19" s="20"/>
      <c r="P19" s="114">
        <v>0</v>
      </c>
      <c r="Q19" s="114"/>
      <c r="R19" s="20"/>
      <c r="S19" s="81">
        <v>247744595</v>
      </c>
      <c r="T19" s="20"/>
      <c r="U19" s="81">
        <f t="shared" si="1"/>
        <v>247744595</v>
      </c>
      <c r="W19" s="10">
        <v>0</v>
      </c>
    </row>
    <row r="20" spans="1:23" ht="21.75" customHeight="1" x14ac:dyDescent="0.2">
      <c r="A20" s="113" t="s">
        <v>236</v>
      </c>
      <c r="B20" s="113"/>
      <c r="D20" s="81">
        <v>0</v>
      </c>
      <c r="E20" s="20"/>
      <c r="F20" s="81">
        <v>0</v>
      </c>
      <c r="G20" s="20"/>
      <c r="H20" s="81">
        <v>0</v>
      </c>
      <c r="I20" s="20"/>
      <c r="J20" s="81">
        <f t="shared" si="0"/>
        <v>0</v>
      </c>
      <c r="L20" s="10">
        <v>0</v>
      </c>
      <c r="N20" s="81">
        <v>0</v>
      </c>
      <c r="O20" s="20"/>
      <c r="P20" s="114">
        <v>0</v>
      </c>
      <c r="Q20" s="114"/>
      <c r="R20" s="20"/>
      <c r="S20" s="81">
        <v>-1203407198</v>
      </c>
      <c r="T20" s="20"/>
      <c r="U20" s="81">
        <f t="shared" si="1"/>
        <v>-1203407198</v>
      </c>
      <c r="W20" s="10">
        <v>-0.02</v>
      </c>
    </row>
    <row r="21" spans="1:23" ht="21.75" customHeight="1" x14ac:dyDescent="0.2">
      <c r="A21" s="113" t="s">
        <v>237</v>
      </c>
      <c r="B21" s="113"/>
      <c r="D21" s="81">
        <v>0</v>
      </c>
      <c r="E21" s="20"/>
      <c r="F21" s="81">
        <v>0</v>
      </c>
      <c r="G21" s="20"/>
      <c r="H21" s="81">
        <v>0</v>
      </c>
      <c r="I21" s="20"/>
      <c r="J21" s="81">
        <f t="shared" si="0"/>
        <v>0</v>
      </c>
      <c r="L21" s="10">
        <v>0</v>
      </c>
      <c r="N21" s="81">
        <v>0</v>
      </c>
      <c r="O21" s="20"/>
      <c r="P21" s="114">
        <v>0</v>
      </c>
      <c r="Q21" s="114"/>
      <c r="R21" s="20"/>
      <c r="S21" s="81">
        <v>3681246304</v>
      </c>
      <c r="T21" s="20"/>
      <c r="U21" s="81">
        <f t="shared" si="1"/>
        <v>3681246304</v>
      </c>
      <c r="W21" s="10">
        <v>7.0000000000000007E-2</v>
      </c>
    </row>
    <row r="22" spans="1:23" ht="21.75" customHeight="1" x14ac:dyDescent="0.2">
      <c r="A22" s="113" t="s">
        <v>238</v>
      </c>
      <c r="B22" s="113"/>
      <c r="D22" s="81">
        <v>0</v>
      </c>
      <c r="E22" s="20"/>
      <c r="F22" s="81">
        <v>0</v>
      </c>
      <c r="G22" s="20"/>
      <c r="H22" s="81">
        <v>0</v>
      </c>
      <c r="I22" s="20"/>
      <c r="J22" s="81">
        <f t="shared" si="0"/>
        <v>0</v>
      </c>
      <c r="L22" s="10">
        <v>0</v>
      </c>
      <c r="N22" s="81">
        <v>1473015410</v>
      </c>
      <c r="O22" s="20"/>
      <c r="P22" s="114">
        <v>0</v>
      </c>
      <c r="Q22" s="114"/>
      <c r="R22" s="20"/>
      <c r="S22" s="81">
        <v>2796804849</v>
      </c>
      <c r="T22" s="20"/>
      <c r="U22" s="81">
        <f t="shared" si="1"/>
        <v>4269820259</v>
      </c>
      <c r="W22" s="10">
        <v>0.08</v>
      </c>
    </row>
    <row r="23" spans="1:23" ht="21.75" customHeight="1" x14ac:dyDescent="0.2">
      <c r="A23" s="113" t="s">
        <v>43</v>
      </c>
      <c r="B23" s="113"/>
      <c r="D23" s="81">
        <v>0</v>
      </c>
      <c r="E23" s="20"/>
      <c r="F23" s="81">
        <v>10573629120</v>
      </c>
      <c r="G23" s="20"/>
      <c r="H23" s="81">
        <v>0</v>
      </c>
      <c r="I23" s="20"/>
      <c r="J23" s="81">
        <f t="shared" si="0"/>
        <v>10573629120</v>
      </c>
      <c r="L23" s="10">
        <v>0.88</v>
      </c>
      <c r="N23" s="81">
        <v>5888000000</v>
      </c>
      <c r="O23" s="20"/>
      <c r="P23" s="114">
        <v>7874290027</v>
      </c>
      <c r="Q23" s="114"/>
      <c r="R23" s="20"/>
      <c r="S23" s="81">
        <v>0</v>
      </c>
      <c r="T23" s="20"/>
      <c r="U23" s="81">
        <f t="shared" si="1"/>
        <v>5888000000</v>
      </c>
      <c r="W23" s="10">
        <v>0.24</v>
      </c>
    </row>
    <row r="24" spans="1:23" ht="21.75" customHeight="1" x14ac:dyDescent="0.2">
      <c r="A24" s="113" t="s">
        <v>66</v>
      </c>
      <c r="B24" s="113"/>
      <c r="D24" s="81">
        <v>13373775200</v>
      </c>
      <c r="E24" s="20"/>
      <c r="F24" s="81">
        <v>177870466088</v>
      </c>
      <c r="G24" s="20"/>
      <c r="H24" s="81">
        <v>0</v>
      </c>
      <c r="I24" s="20"/>
      <c r="J24" s="81">
        <f t="shared" si="0"/>
        <v>191244241288</v>
      </c>
      <c r="L24" s="10">
        <v>15.88</v>
      </c>
      <c r="N24" s="81">
        <v>13373775200</v>
      </c>
      <c r="O24" s="20"/>
      <c r="P24" s="114">
        <v>380933078427</v>
      </c>
      <c r="Q24" s="114"/>
      <c r="R24" s="20"/>
      <c r="S24" s="81">
        <v>0</v>
      </c>
      <c r="T24" s="20"/>
      <c r="U24" s="81">
        <f t="shared" si="1"/>
        <v>13373775200</v>
      </c>
      <c r="W24" s="10">
        <v>6.99</v>
      </c>
    </row>
    <row r="25" spans="1:23" ht="21.75" customHeight="1" x14ac:dyDescent="0.2">
      <c r="A25" s="113" t="s">
        <v>31</v>
      </c>
      <c r="B25" s="113"/>
      <c r="D25" s="81">
        <v>0</v>
      </c>
      <c r="E25" s="20"/>
      <c r="F25" s="81">
        <v>-138917800</v>
      </c>
      <c r="G25" s="20"/>
      <c r="H25" s="81">
        <v>0</v>
      </c>
      <c r="I25" s="20"/>
      <c r="J25" s="81">
        <f t="shared" si="0"/>
        <v>-138917800</v>
      </c>
      <c r="L25" s="10">
        <v>-0.01</v>
      </c>
      <c r="N25" s="81">
        <v>6729793746</v>
      </c>
      <c r="O25" s="20"/>
      <c r="P25" s="114">
        <v>535825799</v>
      </c>
      <c r="Q25" s="114"/>
      <c r="R25" s="20"/>
      <c r="S25" s="81">
        <v>0</v>
      </c>
      <c r="T25" s="20"/>
      <c r="U25" s="81">
        <f t="shared" si="1"/>
        <v>6729793746</v>
      </c>
      <c r="W25" s="10">
        <v>0.13</v>
      </c>
    </row>
    <row r="26" spans="1:23" ht="21.75" customHeight="1" x14ac:dyDescent="0.2">
      <c r="A26" s="113" t="s">
        <v>62</v>
      </c>
      <c r="B26" s="113"/>
      <c r="D26" s="81">
        <v>976913589</v>
      </c>
      <c r="E26" s="20"/>
      <c r="F26" s="81">
        <v>0</v>
      </c>
      <c r="G26" s="20"/>
      <c r="H26" s="81">
        <v>0</v>
      </c>
      <c r="I26" s="20"/>
      <c r="J26" s="81">
        <f t="shared" si="0"/>
        <v>976913589</v>
      </c>
      <c r="L26" s="10">
        <v>0.08</v>
      </c>
      <c r="N26" s="81">
        <v>976913589</v>
      </c>
      <c r="O26" s="20"/>
      <c r="P26" s="114">
        <v>-5055710510</v>
      </c>
      <c r="Q26" s="114"/>
      <c r="R26" s="20"/>
      <c r="S26" s="81">
        <v>0</v>
      </c>
      <c r="T26" s="20"/>
      <c r="U26" s="81">
        <f t="shared" si="1"/>
        <v>976913589</v>
      </c>
      <c r="W26" s="10">
        <v>-7.0000000000000007E-2</v>
      </c>
    </row>
    <row r="27" spans="1:23" ht="21.75" customHeight="1" x14ac:dyDescent="0.2">
      <c r="A27" s="113" t="s">
        <v>29</v>
      </c>
      <c r="B27" s="113"/>
      <c r="D27" s="81">
        <v>0</v>
      </c>
      <c r="E27" s="20"/>
      <c r="F27" s="81">
        <v>1018201339</v>
      </c>
      <c r="G27" s="20"/>
      <c r="H27" s="81">
        <v>0</v>
      </c>
      <c r="I27" s="20"/>
      <c r="J27" s="81">
        <f t="shared" si="0"/>
        <v>1018201339</v>
      </c>
      <c r="L27" s="10">
        <v>0.08</v>
      </c>
      <c r="N27" s="81">
        <v>684088900</v>
      </c>
      <c r="O27" s="20"/>
      <c r="P27" s="114">
        <v>5658731079</v>
      </c>
      <c r="Q27" s="114"/>
      <c r="R27" s="20"/>
      <c r="S27" s="81">
        <v>0</v>
      </c>
      <c r="T27" s="20"/>
      <c r="U27" s="81">
        <f t="shared" si="1"/>
        <v>684088900</v>
      </c>
      <c r="W27" s="10">
        <v>0.11</v>
      </c>
    </row>
    <row r="28" spans="1:23" ht="21.75" customHeight="1" x14ac:dyDescent="0.2">
      <c r="A28" s="113" t="s">
        <v>20</v>
      </c>
      <c r="B28" s="113"/>
      <c r="D28" s="81">
        <v>6948042124</v>
      </c>
      <c r="E28" s="20"/>
      <c r="F28" s="81">
        <v>37619081938</v>
      </c>
      <c r="G28" s="20"/>
      <c r="H28" s="81">
        <v>0</v>
      </c>
      <c r="I28" s="20"/>
      <c r="J28" s="81">
        <f t="shared" si="0"/>
        <v>44567124062</v>
      </c>
      <c r="L28" s="10">
        <v>3.7</v>
      </c>
      <c r="N28" s="81">
        <v>6948042124</v>
      </c>
      <c r="O28" s="20"/>
      <c r="P28" s="114">
        <v>74338903042</v>
      </c>
      <c r="Q28" s="114"/>
      <c r="R28" s="20"/>
      <c r="S28" s="81">
        <v>0</v>
      </c>
      <c r="T28" s="20"/>
      <c r="U28" s="81">
        <f t="shared" si="1"/>
        <v>6948042124</v>
      </c>
      <c r="W28" s="10">
        <v>1.44</v>
      </c>
    </row>
    <row r="29" spans="1:23" ht="21.75" customHeight="1" x14ac:dyDescent="0.2">
      <c r="A29" s="113" t="s">
        <v>22</v>
      </c>
      <c r="B29" s="113"/>
      <c r="D29" s="81">
        <v>0</v>
      </c>
      <c r="E29" s="20"/>
      <c r="F29" s="81">
        <v>6571152893</v>
      </c>
      <c r="G29" s="20"/>
      <c r="H29" s="81">
        <v>0</v>
      </c>
      <c r="I29" s="20"/>
      <c r="J29" s="81">
        <f t="shared" si="0"/>
        <v>6571152893</v>
      </c>
      <c r="L29" s="10">
        <v>0.55000000000000004</v>
      </c>
      <c r="N29" s="81">
        <v>2605512240</v>
      </c>
      <c r="O29" s="20"/>
      <c r="P29" s="114">
        <v>6207170952</v>
      </c>
      <c r="Q29" s="114"/>
      <c r="R29" s="20"/>
      <c r="S29" s="81">
        <v>0</v>
      </c>
      <c r="T29" s="20"/>
      <c r="U29" s="81">
        <f t="shared" si="1"/>
        <v>2605512240</v>
      </c>
      <c r="W29" s="10">
        <v>0.16</v>
      </c>
    </row>
    <row r="30" spans="1:23" ht="21.75" customHeight="1" x14ac:dyDescent="0.2">
      <c r="A30" s="113" t="s">
        <v>24</v>
      </c>
      <c r="B30" s="113"/>
      <c r="D30" s="81">
        <v>9099956617</v>
      </c>
      <c r="E30" s="20"/>
      <c r="F30" s="81">
        <v>7815515427</v>
      </c>
      <c r="G30" s="20"/>
      <c r="H30" s="81">
        <v>0</v>
      </c>
      <c r="I30" s="20"/>
      <c r="J30" s="81">
        <f t="shared" si="0"/>
        <v>16915472044</v>
      </c>
      <c r="L30" s="10">
        <v>1.4</v>
      </c>
      <c r="N30" s="81">
        <v>9099956617</v>
      </c>
      <c r="O30" s="20"/>
      <c r="P30" s="114">
        <v>41172457564</v>
      </c>
      <c r="Q30" s="114"/>
      <c r="R30" s="20"/>
      <c r="S30" s="81">
        <v>0</v>
      </c>
      <c r="T30" s="20"/>
      <c r="U30" s="81">
        <f t="shared" si="1"/>
        <v>9099956617</v>
      </c>
      <c r="W30" s="10">
        <v>0.89</v>
      </c>
    </row>
    <row r="31" spans="1:23" ht="21.75" customHeight="1" x14ac:dyDescent="0.2">
      <c r="A31" s="113" t="s">
        <v>32</v>
      </c>
      <c r="B31" s="113"/>
      <c r="D31" s="81">
        <v>0</v>
      </c>
      <c r="E31" s="20"/>
      <c r="F31" s="81">
        <v>0</v>
      </c>
      <c r="G31" s="20"/>
      <c r="H31" s="81">
        <v>0</v>
      </c>
      <c r="I31" s="20"/>
      <c r="J31" s="81">
        <f t="shared" si="0"/>
        <v>0</v>
      </c>
      <c r="L31" s="10">
        <v>0</v>
      </c>
      <c r="N31" s="81">
        <v>1388630060</v>
      </c>
      <c r="O31" s="20"/>
      <c r="P31" s="114">
        <v>20175220626</v>
      </c>
      <c r="Q31" s="114"/>
      <c r="R31" s="20"/>
      <c r="S31" s="81">
        <v>0</v>
      </c>
      <c r="T31" s="20"/>
      <c r="U31" s="81">
        <f t="shared" si="1"/>
        <v>1388630060</v>
      </c>
      <c r="W31" s="10">
        <v>0.38</v>
      </c>
    </row>
    <row r="32" spans="1:23" ht="21.75" customHeight="1" x14ac:dyDescent="0.2">
      <c r="A32" s="113" t="s">
        <v>63</v>
      </c>
      <c r="B32" s="113"/>
      <c r="D32" s="81">
        <v>0</v>
      </c>
      <c r="E32" s="20"/>
      <c r="F32" s="81">
        <v>10823823868</v>
      </c>
      <c r="G32" s="20"/>
      <c r="H32" s="81">
        <v>0</v>
      </c>
      <c r="I32" s="20"/>
      <c r="J32" s="81">
        <f t="shared" si="0"/>
        <v>10823823868</v>
      </c>
      <c r="L32" s="10">
        <v>0.9</v>
      </c>
      <c r="N32" s="81">
        <v>27761054279</v>
      </c>
      <c r="O32" s="20"/>
      <c r="P32" s="114">
        <v>30968162734</v>
      </c>
      <c r="Q32" s="114"/>
      <c r="R32" s="20"/>
      <c r="S32" s="81">
        <v>0</v>
      </c>
      <c r="T32" s="20"/>
      <c r="U32" s="81">
        <f t="shared" si="1"/>
        <v>27761054279</v>
      </c>
      <c r="W32" s="10">
        <v>1.04</v>
      </c>
    </row>
    <row r="33" spans="1:23" ht="21.75" customHeight="1" x14ac:dyDescent="0.2">
      <c r="A33" s="113" t="s">
        <v>30</v>
      </c>
      <c r="B33" s="113"/>
      <c r="D33" s="81">
        <v>1584019026</v>
      </c>
      <c r="E33" s="20"/>
      <c r="F33" s="81">
        <v>2867128751</v>
      </c>
      <c r="G33" s="20"/>
      <c r="H33" s="81">
        <v>0</v>
      </c>
      <c r="I33" s="20"/>
      <c r="J33" s="81">
        <f t="shared" si="0"/>
        <v>4451147777</v>
      </c>
      <c r="L33" s="10">
        <v>0.37</v>
      </c>
      <c r="N33" s="81">
        <v>1584019026</v>
      </c>
      <c r="O33" s="20"/>
      <c r="P33" s="114">
        <v>3907986889</v>
      </c>
      <c r="Q33" s="114"/>
      <c r="R33" s="20"/>
      <c r="S33" s="81">
        <v>0</v>
      </c>
      <c r="T33" s="20"/>
      <c r="U33" s="81">
        <f t="shared" si="1"/>
        <v>1584019026</v>
      </c>
      <c r="W33" s="10">
        <v>0.1</v>
      </c>
    </row>
    <row r="34" spans="1:23" ht="21.75" customHeight="1" x14ac:dyDescent="0.2">
      <c r="A34" s="113" t="s">
        <v>27</v>
      </c>
      <c r="B34" s="113"/>
      <c r="D34" s="81">
        <v>0</v>
      </c>
      <c r="E34" s="20"/>
      <c r="F34" s="81">
        <v>1210693044</v>
      </c>
      <c r="G34" s="20"/>
      <c r="H34" s="81">
        <v>0</v>
      </c>
      <c r="I34" s="20"/>
      <c r="J34" s="81">
        <f t="shared" si="0"/>
        <v>1210693044</v>
      </c>
      <c r="L34" s="10">
        <v>0.1</v>
      </c>
      <c r="N34" s="81">
        <v>306051403</v>
      </c>
      <c r="O34" s="20"/>
      <c r="P34" s="114">
        <v>1305185209</v>
      </c>
      <c r="Q34" s="114"/>
      <c r="R34" s="20"/>
      <c r="S34" s="81">
        <v>0</v>
      </c>
      <c r="T34" s="20"/>
      <c r="U34" s="81">
        <f t="shared" si="1"/>
        <v>306051403</v>
      </c>
      <c r="W34" s="10">
        <v>0.03</v>
      </c>
    </row>
    <row r="35" spans="1:23" ht="21.75" customHeight="1" x14ac:dyDescent="0.2">
      <c r="A35" s="113" t="s">
        <v>26</v>
      </c>
      <c r="B35" s="113"/>
      <c r="D35" s="81">
        <v>0</v>
      </c>
      <c r="E35" s="20"/>
      <c r="F35" s="81">
        <v>3238173917</v>
      </c>
      <c r="G35" s="20"/>
      <c r="H35" s="81">
        <v>0</v>
      </c>
      <c r="I35" s="20"/>
      <c r="J35" s="81">
        <f t="shared" si="0"/>
        <v>3238173917</v>
      </c>
      <c r="L35" s="10">
        <v>0.27</v>
      </c>
      <c r="N35" s="81">
        <v>5730841121</v>
      </c>
      <c r="O35" s="20"/>
      <c r="P35" s="114">
        <v>-4764880540</v>
      </c>
      <c r="Q35" s="114"/>
      <c r="R35" s="20"/>
      <c r="S35" s="81">
        <v>0</v>
      </c>
      <c r="T35" s="20"/>
      <c r="U35" s="81">
        <f t="shared" si="1"/>
        <v>5730841121</v>
      </c>
      <c r="W35" s="10">
        <v>0.02</v>
      </c>
    </row>
    <row r="36" spans="1:23" ht="21.75" customHeight="1" x14ac:dyDescent="0.2">
      <c r="A36" s="113" t="s">
        <v>64</v>
      </c>
      <c r="B36" s="113"/>
      <c r="D36" s="81">
        <v>0</v>
      </c>
      <c r="E36" s="20"/>
      <c r="F36" s="81">
        <v>6733940633</v>
      </c>
      <c r="G36" s="20"/>
      <c r="H36" s="81">
        <v>0</v>
      </c>
      <c r="I36" s="20"/>
      <c r="J36" s="81">
        <f t="shared" si="0"/>
        <v>6733940633</v>
      </c>
      <c r="L36" s="10">
        <v>0.56000000000000005</v>
      </c>
      <c r="N36" s="81">
        <v>1971999855</v>
      </c>
      <c r="O36" s="20"/>
      <c r="P36" s="114">
        <v>11511124970</v>
      </c>
      <c r="Q36" s="114"/>
      <c r="R36" s="20"/>
      <c r="S36" s="81">
        <v>0</v>
      </c>
      <c r="T36" s="20"/>
      <c r="U36" s="81">
        <f t="shared" si="1"/>
        <v>1971999855</v>
      </c>
      <c r="W36" s="10">
        <v>0.24</v>
      </c>
    </row>
    <row r="37" spans="1:23" ht="21.75" customHeight="1" x14ac:dyDescent="0.2">
      <c r="A37" s="113" t="s">
        <v>50</v>
      </c>
      <c r="B37" s="113"/>
      <c r="D37" s="81">
        <v>0</v>
      </c>
      <c r="E37" s="20"/>
      <c r="F37" s="81">
        <v>0</v>
      </c>
      <c r="G37" s="20"/>
      <c r="H37" s="81">
        <v>0</v>
      </c>
      <c r="I37" s="20"/>
      <c r="J37" s="81">
        <f t="shared" si="0"/>
        <v>0</v>
      </c>
      <c r="L37" s="10">
        <v>0</v>
      </c>
      <c r="N37" s="81">
        <v>0</v>
      </c>
      <c r="O37" s="20"/>
      <c r="P37" s="114">
        <v>0</v>
      </c>
      <c r="Q37" s="114"/>
      <c r="R37" s="20"/>
      <c r="S37" s="81">
        <v>0</v>
      </c>
      <c r="T37" s="20"/>
      <c r="U37" s="81">
        <f t="shared" si="1"/>
        <v>0</v>
      </c>
      <c r="W37" s="10">
        <v>0</v>
      </c>
    </row>
    <row r="38" spans="1:23" ht="21.75" customHeight="1" x14ac:dyDescent="0.2">
      <c r="A38" s="113" t="s">
        <v>55</v>
      </c>
      <c r="B38" s="113"/>
      <c r="D38" s="81">
        <v>0</v>
      </c>
      <c r="E38" s="20"/>
      <c r="F38" s="81">
        <v>0</v>
      </c>
      <c r="G38" s="20"/>
      <c r="H38" s="81">
        <v>0</v>
      </c>
      <c r="I38" s="20"/>
      <c r="J38" s="81">
        <f t="shared" si="0"/>
        <v>0</v>
      </c>
      <c r="L38" s="10">
        <v>0</v>
      </c>
      <c r="N38" s="81">
        <v>0</v>
      </c>
      <c r="O38" s="20"/>
      <c r="P38" s="114">
        <v>0</v>
      </c>
      <c r="Q38" s="114"/>
      <c r="R38" s="20"/>
      <c r="S38" s="81">
        <v>0</v>
      </c>
      <c r="T38" s="20"/>
      <c r="U38" s="81">
        <f t="shared" si="1"/>
        <v>0</v>
      </c>
      <c r="W38" s="10">
        <v>0</v>
      </c>
    </row>
    <row r="39" spans="1:23" ht="21.75" customHeight="1" x14ac:dyDescent="0.2">
      <c r="A39" s="113" t="s">
        <v>57</v>
      </c>
      <c r="B39" s="113"/>
      <c r="D39" s="81">
        <v>0</v>
      </c>
      <c r="E39" s="20"/>
      <c r="F39" s="81">
        <v>0</v>
      </c>
      <c r="G39" s="20"/>
      <c r="H39" s="81">
        <v>0</v>
      </c>
      <c r="I39" s="20"/>
      <c r="J39" s="81">
        <f t="shared" si="0"/>
        <v>0</v>
      </c>
      <c r="L39" s="10">
        <v>0</v>
      </c>
      <c r="N39" s="81">
        <v>0</v>
      </c>
      <c r="O39" s="20"/>
      <c r="P39" s="114">
        <v>0</v>
      </c>
      <c r="Q39" s="114"/>
      <c r="R39" s="20"/>
      <c r="S39" s="81">
        <v>0</v>
      </c>
      <c r="T39" s="20"/>
      <c r="U39" s="81">
        <f t="shared" si="1"/>
        <v>0</v>
      </c>
      <c r="W39" s="10">
        <v>0</v>
      </c>
    </row>
    <row r="40" spans="1:23" ht="21.75" customHeight="1" x14ac:dyDescent="0.2">
      <c r="A40" s="113" t="s">
        <v>68</v>
      </c>
      <c r="B40" s="113"/>
      <c r="D40" s="81">
        <v>0</v>
      </c>
      <c r="E40" s="20"/>
      <c r="F40" s="81">
        <v>117689963</v>
      </c>
      <c r="G40" s="20"/>
      <c r="H40" s="81">
        <v>0</v>
      </c>
      <c r="I40" s="20"/>
      <c r="J40" s="81">
        <f t="shared" si="0"/>
        <v>117689963</v>
      </c>
      <c r="L40" s="10">
        <v>0.01</v>
      </c>
      <c r="N40" s="81">
        <v>0</v>
      </c>
      <c r="O40" s="20"/>
      <c r="P40" s="114">
        <v>117689963</v>
      </c>
      <c r="Q40" s="114"/>
      <c r="R40" s="20"/>
      <c r="S40" s="81">
        <v>0</v>
      </c>
      <c r="T40" s="20"/>
      <c r="U40" s="81">
        <f t="shared" si="1"/>
        <v>0</v>
      </c>
      <c r="W40" s="10">
        <v>0</v>
      </c>
    </row>
    <row r="41" spans="1:23" ht="21.75" customHeight="1" x14ac:dyDescent="0.2">
      <c r="A41" s="113" t="s">
        <v>73</v>
      </c>
      <c r="B41" s="113"/>
      <c r="D41" s="81">
        <v>0</v>
      </c>
      <c r="E41" s="20"/>
      <c r="F41" s="81">
        <v>154874114</v>
      </c>
      <c r="G41" s="20"/>
      <c r="H41" s="81">
        <v>0</v>
      </c>
      <c r="I41" s="20"/>
      <c r="J41" s="81">
        <f t="shared" si="0"/>
        <v>154874114</v>
      </c>
      <c r="L41" s="10">
        <v>0.01</v>
      </c>
      <c r="N41" s="81">
        <v>0</v>
      </c>
      <c r="O41" s="20"/>
      <c r="P41" s="114">
        <v>154874114</v>
      </c>
      <c r="Q41" s="114"/>
      <c r="R41" s="20"/>
      <c r="S41" s="81">
        <v>0</v>
      </c>
      <c r="T41" s="20"/>
      <c r="U41" s="81">
        <f t="shared" si="1"/>
        <v>0</v>
      </c>
      <c r="W41" s="10">
        <v>0</v>
      </c>
    </row>
    <row r="42" spans="1:23" ht="21.75" customHeight="1" x14ac:dyDescent="0.2">
      <c r="A42" s="113" t="s">
        <v>49</v>
      </c>
      <c r="B42" s="113"/>
      <c r="D42" s="81">
        <v>0</v>
      </c>
      <c r="E42" s="20"/>
      <c r="F42" s="81">
        <v>0</v>
      </c>
      <c r="G42" s="20"/>
      <c r="H42" s="81">
        <v>0</v>
      </c>
      <c r="I42" s="20"/>
      <c r="J42" s="81">
        <f t="shared" si="0"/>
        <v>0</v>
      </c>
      <c r="L42" s="10">
        <v>0</v>
      </c>
      <c r="N42" s="81">
        <v>0</v>
      </c>
      <c r="O42" s="20"/>
      <c r="P42" s="114">
        <v>0</v>
      </c>
      <c r="Q42" s="114"/>
      <c r="R42" s="20"/>
      <c r="S42" s="81">
        <v>0</v>
      </c>
      <c r="T42" s="20"/>
      <c r="U42" s="81">
        <f t="shared" si="1"/>
        <v>0</v>
      </c>
      <c r="W42" s="10">
        <v>0</v>
      </c>
    </row>
    <row r="43" spans="1:23" ht="21.75" customHeight="1" x14ac:dyDescent="0.2">
      <c r="A43" s="113" t="s">
        <v>71</v>
      </c>
      <c r="B43" s="113"/>
      <c r="D43" s="81">
        <v>0</v>
      </c>
      <c r="E43" s="20"/>
      <c r="F43" s="81">
        <v>1497690254</v>
      </c>
      <c r="G43" s="20"/>
      <c r="H43" s="81">
        <v>0</v>
      </c>
      <c r="I43" s="20"/>
      <c r="J43" s="81">
        <f t="shared" si="0"/>
        <v>1497690254</v>
      </c>
      <c r="L43" s="10">
        <v>0.12</v>
      </c>
      <c r="N43" s="81">
        <v>0</v>
      </c>
      <c r="O43" s="20"/>
      <c r="P43" s="114">
        <v>1497690254</v>
      </c>
      <c r="Q43" s="114"/>
      <c r="R43" s="20"/>
      <c r="S43" s="81">
        <v>0</v>
      </c>
      <c r="T43" s="20"/>
      <c r="U43" s="81">
        <f t="shared" si="1"/>
        <v>0</v>
      </c>
      <c r="W43" s="10">
        <v>0.03</v>
      </c>
    </row>
    <row r="44" spans="1:23" ht="21.75" customHeight="1" x14ac:dyDescent="0.2">
      <c r="A44" s="113" t="s">
        <v>41</v>
      </c>
      <c r="B44" s="113"/>
      <c r="D44" s="81">
        <v>0</v>
      </c>
      <c r="E44" s="20"/>
      <c r="F44" s="81">
        <v>0</v>
      </c>
      <c r="G44" s="20"/>
      <c r="H44" s="81">
        <v>0</v>
      </c>
      <c r="I44" s="20"/>
      <c r="J44" s="81">
        <f t="shared" si="0"/>
        <v>0</v>
      </c>
      <c r="L44" s="10">
        <v>0</v>
      </c>
      <c r="N44" s="81">
        <v>0</v>
      </c>
      <c r="O44" s="20"/>
      <c r="P44" s="114">
        <v>0</v>
      </c>
      <c r="Q44" s="114"/>
      <c r="R44" s="20"/>
      <c r="S44" s="81">
        <v>0</v>
      </c>
      <c r="T44" s="20"/>
      <c r="U44" s="81">
        <f t="shared" si="1"/>
        <v>0</v>
      </c>
      <c r="W44" s="10">
        <v>0</v>
      </c>
    </row>
    <row r="45" spans="1:23" ht="21.75" customHeight="1" x14ac:dyDescent="0.2">
      <c r="A45" s="113" t="s">
        <v>72</v>
      </c>
      <c r="B45" s="113"/>
      <c r="D45" s="81">
        <v>0</v>
      </c>
      <c r="E45" s="20"/>
      <c r="F45" s="81">
        <v>-3384890616</v>
      </c>
      <c r="G45" s="20"/>
      <c r="H45" s="81">
        <v>0</v>
      </c>
      <c r="I45" s="20"/>
      <c r="J45" s="81">
        <f t="shared" si="0"/>
        <v>-3384890616</v>
      </c>
      <c r="L45" s="10">
        <v>-0.28000000000000003</v>
      </c>
      <c r="N45" s="81">
        <v>0</v>
      </c>
      <c r="O45" s="20"/>
      <c r="P45" s="114">
        <v>-3384890616</v>
      </c>
      <c r="Q45" s="114"/>
      <c r="R45" s="20"/>
      <c r="S45" s="81">
        <v>0</v>
      </c>
      <c r="T45" s="20"/>
      <c r="U45" s="81">
        <f t="shared" si="1"/>
        <v>0</v>
      </c>
      <c r="W45" s="10">
        <v>-0.06</v>
      </c>
    </row>
    <row r="46" spans="1:23" ht="21.75" customHeight="1" x14ac:dyDescent="0.2">
      <c r="A46" s="113" t="s">
        <v>42</v>
      </c>
      <c r="B46" s="113"/>
      <c r="D46" s="81">
        <v>0</v>
      </c>
      <c r="E46" s="20"/>
      <c r="F46" s="81">
        <v>20776645395</v>
      </c>
      <c r="G46" s="20"/>
      <c r="H46" s="81">
        <v>0</v>
      </c>
      <c r="I46" s="20"/>
      <c r="J46" s="81">
        <f t="shared" si="0"/>
        <v>20776645395</v>
      </c>
      <c r="L46" s="10">
        <v>1.72</v>
      </c>
      <c r="N46" s="81">
        <v>0</v>
      </c>
      <c r="O46" s="20"/>
      <c r="P46" s="114">
        <v>36661201236</v>
      </c>
      <c r="Q46" s="114"/>
      <c r="R46" s="20"/>
      <c r="S46" s="81">
        <v>0</v>
      </c>
      <c r="T46" s="20"/>
      <c r="U46" s="81">
        <f t="shared" si="1"/>
        <v>0</v>
      </c>
      <c r="W46" s="10">
        <v>0.65</v>
      </c>
    </row>
    <row r="47" spans="1:23" ht="21.75" customHeight="1" x14ac:dyDescent="0.2">
      <c r="A47" s="113" t="s">
        <v>53</v>
      </c>
      <c r="B47" s="113"/>
      <c r="D47" s="81">
        <v>0</v>
      </c>
      <c r="E47" s="20"/>
      <c r="F47" s="81">
        <v>0</v>
      </c>
      <c r="G47" s="20"/>
      <c r="H47" s="81">
        <v>0</v>
      </c>
      <c r="I47" s="20"/>
      <c r="J47" s="81">
        <f t="shared" si="0"/>
        <v>0</v>
      </c>
      <c r="L47" s="10">
        <v>0</v>
      </c>
      <c r="N47" s="81">
        <v>0</v>
      </c>
      <c r="O47" s="20"/>
      <c r="P47" s="114">
        <v>0</v>
      </c>
      <c r="Q47" s="114"/>
      <c r="R47" s="20"/>
      <c r="S47" s="81">
        <v>0</v>
      </c>
      <c r="T47" s="20"/>
      <c r="U47" s="81">
        <f t="shared" si="1"/>
        <v>0</v>
      </c>
      <c r="W47" s="10">
        <v>0</v>
      </c>
    </row>
    <row r="48" spans="1:23" ht="21.75" customHeight="1" x14ac:dyDescent="0.2">
      <c r="A48" s="113" t="s">
        <v>60</v>
      </c>
      <c r="B48" s="113"/>
      <c r="D48" s="81">
        <v>0</v>
      </c>
      <c r="E48" s="20"/>
      <c r="F48" s="81">
        <v>0</v>
      </c>
      <c r="G48" s="20"/>
      <c r="H48" s="81">
        <v>0</v>
      </c>
      <c r="I48" s="20"/>
      <c r="J48" s="81">
        <f t="shared" si="0"/>
        <v>0</v>
      </c>
      <c r="L48" s="10">
        <v>0</v>
      </c>
      <c r="N48" s="81">
        <v>0</v>
      </c>
      <c r="O48" s="20"/>
      <c r="P48" s="114">
        <v>0</v>
      </c>
      <c r="Q48" s="114"/>
      <c r="R48" s="20"/>
      <c r="S48" s="81">
        <v>0</v>
      </c>
      <c r="T48" s="20"/>
      <c r="U48" s="81">
        <f t="shared" si="1"/>
        <v>0</v>
      </c>
      <c r="W48" s="10">
        <v>0</v>
      </c>
    </row>
    <row r="49" spans="1:23" ht="21.75" customHeight="1" x14ac:dyDescent="0.2">
      <c r="A49" s="113" t="s">
        <v>37</v>
      </c>
      <c r="B49" s="113"/>
      <c r="D49" s="81">
        <v>0</v>
      </c>
      <c r="E49" s="20"/>
      <c r="F49" s="81">
        <v>0</v>
      </c>
      <c r="G49" s="20"/>
      <c r="H49" s="81">
        <v>0</v>
      </c>
      <c r="I49" s="20"/>
      <c r="J49" s="81">
        <f t="shared" si="0"/>
        <v>0</v>
      </c>
      <c r="L49" s="10">
        <v>0</v>
      </c>
      <c r="N49" s="81">
        <v>0</v>
      </c>
      <c r="O49" s="20"/>
      <c r="P49" s="114">
        <v>0</v>
      </c>
      <c r="Q49" s="114"/>
      <c r="R49" s="20"/>
      <c r="S49" s="81">
        <v>0</v>
      </c>
      <c r="T49" s="20"/>
      <c r="U49" s="81">
        <f t="shared" si="1"/>
        <v>0</v>
      </c>
      <c r="W49" s="10">
        <v>0</v>
      </c>
    </row>
    <row r="50" spans="1:23" ht="21.75" customHeight="1" x14ac:dyDescent="0.2">
      <c r="A50" s="113" t="s">
        <v>47</v>
      </c>
      <c r="B50" s="113"/>
      <c r="D50" s="81">
        <v>0</v>
      </c>
      <c r="E50" s="20"/>
      <c r="F50" s="81">
        <v>0</v>
      </c>
      <c r="G50" s="20"/>
      <c r="H50" s="81">
        <v>0</v>
      </c>
      <c r="I50" s="20"/>
      <c r="J50" s="81">
        <f t="shared" si="0"/>
        <v>0</v>
      </c>
      <c r="L50" s="10">
        <v>0</v>
      </c>
      <c r="N50" s="81">
        <v>0</v>
      </c>
      <c r="O50" s="20"/>
      <c r="P50" s="114">
        <v>0</v>
      </c>
      <c r="Q50" s="114"/>
      <c r="R50" s="20"/>
      <c r="S50" s="81">
        <v>0</v>
      </c>
      <c r="T50" s="20"/>
      <c r="U50" s="81">
        <f t="shared" si="1"/>
        <v>0</v>
      </c>
      <c r="W50" s="10">
        <v>0</v>
      </c>
    </row>
    <row r="51" spans="1:23" ht="21.75" customHeight="1" x14ac:dyDescent="0.2">
      <c r="A51" s="113" t="s">
        <v>61</v>
      </c>
      <c r="B51" s="113"/>
      <c r="D51" s="81">
        <v>0</v>
      </c>
      <c r="E51" s="20"/>
      <c r="F51" s="81">
        <v>3836115661</v>
      </c>
      <c r="G51" s="20"/>
      <c r="H51" s="81">
        <v>0</v>
      </c>
      <c r="I51" s="20"/>
      <c r="J51" s="81">
        <f t="shared" si="0"/>
        <v>3836115661</v>
      </c>
      <c r="L51" s="10">
        <v>0.32</v>
      </c>
      <c r="N51" s="81">
        <v>0</v>
      </c>
      <c r="O51" s="20"/>
      <c r="P51" s="114">
        <v>3594470430</v>
      </c>
      <c r="Q51" s="114"/>
      <c r="R51" s="20"/>
      <c r="S51" s="81">
        <v>0</v>
      </c>
      <c r="T51" s="20"/>
      <c r="U51" s="81">
        <f t="shared" si="1"/>
        <v>0</v>
      </c>
      <c r="W51" s="10">
        <v>0.06</v>
      </c>
    </row>
    <row r="52" spans="1:23" ht="21.75" customHeight="1" x14ac:dyDescent="0.2">
      <c r="A52" s="113" t="s">
        <v>38</v>
      </c>
      <c r="B52" s="113"/>
      <c r="D52" s="81">
        <v>0</v>
      </c>
      <c r="E52" s="20"/>
      <c r="F52" s="81">
        <v>0</v>
      </c>
      <c r="G52" s="20"/>
      <c r="H52" s="81">
        <v>0</v>
      </c>
      <c r="I52" s="20"/>
      <c r="J52" s="81">
        <f t="shared" si="0"/>
        <v>0</v>
      </c>
      <c r="L52" s="10">
        <v>0</v>
      </c>
      <c r="N52" s="81">
        <v>0</v>
      </c>
      <c r="O52" s="20"/>
      <c r="P52" s="114">
        <v>0</v>
      </c>
      <c r="Q52" s="114"/>
      <c r="R52" s="20"/>
      <c r="S52" s="81">
        <v>0</v>
      </c>
      <c r="T52" s="20"/>
      <c r="U52" s="81">
        <f t="shared" si="1"/>
        <v>0</v>
      </c>
      <c r="W52" s="10">
        <v>0</v>
      </c>
    </row>
    <row r="53" spans="1:23" ht="21.75" customHeight="1" x14ac:dyDescent="0.2">
      <c r="A53" s="113" t="s">
        <v>54</v>
      </c>
      <c r="B53" s="113"/>
      <c r="D53" s="81">
        <v>0</v>
      </c>
      <c r="E53" s="20"/>
      <c r="F53" s="81">
        <v>0</v>
      </c>
      <c r="G53" s="20"/>
      <c r="H53" s="81">
        <v>0</v>
      </c>
      <c r="I53" s="20"/>
      <c r="J53" s="81">
        <f t="shared" si="0"/>
        <v>0</v>
      </c>
      <c r="L53" s="10">
        <v>0</v>
      </c>
      <c r="N53" s="81">
        <v>0</v>
      </c>
      <c r="O53" s="20"/>
      <c r="P53" s="114">
        <v>0</v>
      </c>
      <c r="Q53" s="114"/>
      <c r="R53" s="20"/>
      <c r="S53" s="81">
        <v>0</v>
      </c>
      <c r="T53" s="20"/>
      <c r="U53" s="81">
        <f t="shared" si="1"/>
        <v>0</v>
      </c>
      <c r="W53" s="10">
        <v>0</v>
      </c>
    </row>
    <row r="54" spans="1:23" ht="21.75" customHeight="1" x14ac:dyDescent="0.2">
      <c r="A54" s="113" t="s">
        <v>75</v>
      </c>
      <c r="B54" s="113"/>
      <c r="D54" s="81">
        <v>0</v>
      </c>
      <c r="E54" s="20"/>
      <c r="F54" s="81">
        <v>-1155247632</v>
      </c>
      <c r="G54" s="20"/>
      <c r="H54" s="81">
        <v>0</v>
      </c>
      <c r="I54" s="20"/>
      <c r="J54" s="81">
        <f t="shared" si="0"/>
        <v>-1155247632</v>
      </c>
      <c r="L54" s="10">
        <v>-0.1</v>
      </c>
      <c r="N54" s="81">
        <v>0</v>
      </c>
      <c r="O54" s="20"/>
      <c r="P54" s="114">
        <v>-1155247632</v>
      </c>
      <c r="Q54" s="114"/>
      <c r="R54" s="20"/>
      <c r="S54" s="81">
        <v>0</v>
      </c>
      <c r="T54" s="20"/>
      <c r="U54" s="81">
        <f t="shared" si="1"/>
        <v>0</v>
      </c>
      <c r="W54" s="10">
        <v>-0.02</v>
      </c>
    </row>
    <row r="55" spans="1:23" ht="21.75" customHeight="1" x14ac:dyDescent="0.2">
      <c r="A55" s="113" t="s">
        <v>70</v>
      </c>
      <c r="B55" s="113"/>
      <c r="D55" s="81">
        <v>0</v>
      </c>
      <c r="E55" s="20"/>
      <c r="F55" s="81">
        <v>8307838064</v>
      </c>
      <c r="G55" s="20"/>
      <c r="H55" s="81">
        <v>0</v>
      </c>
      <c r="I55" s="20"/>
      <c r="J55" s="81">
        <f t="shared" si="0"/>
        <v>8307838064</v>
      </c>
      <c r="L55" s="10">
        <v>0.69</v>
      </c>
      <c r="N55" s="81">
        <v>0</v>
      </c>
      <c r="O55" s="20"/>
      <c r="P55" s="114">
        <v>8307838064</v>
      </c>
      <c r="Q55" s="114"/>
      <c r="R55" s="20"/>
      <c r="S55" s="81">
        <v>0</v>
      </c>
      <c r="T55" s="20"/>
      <c r="U55" s="81">
        <f t="shared" si="1"/>
        <v>0</v>
      </c>
      <c r="W55" s="10">
        <v>0.15</v>
      </c>
    </row>
    <row r="56" spans="1:23" ht="21.75" customHeight="1" x14ac:dyDescent="0.2">
      <c r="A56" s="113" t="s">
        <v>46</v>
      </c>
      <c r="B56" s="113"/>
      <c r="D56" s="81">
        <v>0</v>
      </c>
      <c r="E56" s="20"/>
      <c r="F56" s="81">
        <v>0</v>
      </c>
      <c r="G56" s="20"/>
      <c r="H56" s="81">
        <v>0</v>
      </c>
      <c r="I56" s="20"/>
      <c r="J56" s="81">
        <f t="shared" si="0"/>
        <v>0</v>
      </c>
      <c r="L56" s="10">
        <v>0</v>
      </c>
      <c r="N56" s="81">
        <v>0</v>
      </c>
      <c r="O56" s="20"/>
      <c r="P56" s="114">
        <v>0</v>
      </c>
      <c r="Q56" s="114"/>
      <c r="R56" s="20"/>
      <c r="S56" s="81">
        <v>0</v>
      </c>
      <c r="T56" s="20"/>
      <c r="U56" s="81">
        <f t="shared" si="1"/>
        <v>0</v>
      </c>
      <c r="W56" s="10">
        <v>0</v>
      </c>
    </row>
    <row r="57" spans="1:23" ht="21.75" customHeight="1" x14ac:dyDescent="0.2">
      <c r="A57" s="113" t="s">
        <v>65</v>
      </c>
      <c r="B57" s="113"/>
      <c r="D57" s="81">
        <v>0</v>
      </c>
      <c r="E57" s="20"/>
      <c r="F57" s="81">
        <v>6474459110</v>
      </c>
      <c r="G57" s="20"/>
      <c r="H57" s="81">
        <v>0</v>
      </c>
      <c r="I57" s="20"/>
      <c r="J57" s="81">
        <f t="shared" si="0"/>
        <v>6474459110</v>
      </c>
      <c r="L57" s="10">
        <v>0.54</v>
      </c>
      <c r="N57" s="81">
        <v>0</v>
      </c>
      <c r="O57" s="20"/>
      <c r="P57" s="114">
        <v>13253371951</v>
      </c>
      <c r="Q57" s="114"/>
      <c r="R57" s="20"/>
      <c r="S57" s="81">
        <v>0</v>
      </c>
      <c r="T57" s="20"/>
      <c r="U57" s="81">
        <f t="shared" si="1"/>
        <v>0</v>
      </c>
      <c r="W57" s="10">
        <v>0.23</v>
      </c>
    </row>
    <row r="58" spans="1:23" ht="21.75" customHeight="1" x14ac:dyDescent="0.2">
      <c r="A58" s="113" t="s">
        <v>76</v>
      </c>
      <c r="B58" s="113"/>
      <c r="D58" s="81">
        <v>0</v>
      </c>
      <c r="E58" s="20"/>
      <c r="F58" s="81">
        <v>5138770838</v>
      </c>
      <c r="G58" s="20"/>
      <c r="H58" s="81">
        <v>0</v>
      </c>
      <c r="I58" s="20"/>
      <c r="J58" s="81">
        <f t="shared" si="0"/>
        <v>5138770838</v>
      </c>
      <c r="L58" s="10">
        <v>0.43</v>
      </c>
      <c r="N58" s="81">
        <v>0</v>
      </c>
      <c r="O58" s="20"/>
      <c r="P58" s="114">
        <v>5138770838</v>
      </c>
      <c r="Q58" s="114"/>
      <c r="R58" s="20"/>
      <c r="S58" s="81">
        <v>0</v>
      </c>
      <c r="T58" s="20"/>
      <c r="U58" s="81">
        <f t="shared" si="1"/>
        <v>0</v>
      </c>
      <c r="W58" s="10">
        <v>0.09</v>
      </c>
    </row>
    <row r="59" spans="1:23" ht="21.75" customHeight="1" x14ac:dyDescent="0.2">
      <c r="A59" s="113" t="s">
        <v>28</v>
      </c>
      <c r="B59" s="113"/>
      <c r="D59" s="81">
        <v>0</v>
      </c>
      <c r="E59" s="20"/>
      <c r="F59" s="81">
        <v>49443683</v>
      </c>
      <c r="G59" s="20"/>
      <c r="H59" s="81">
        <v>0</v>
      </c>
      <c r="I59" s="20"/>
      <c r="J59" s="81">
        <f t="shared" si="0"/>
        <v>49443683</v>
      </c>
      <c r="L59" s="10">
        <v>0</v>
      </c>
      <c r="N59" s="81">
        <v>0</v>
      </c>
      <c r="O59" s="20"/>
      <c r="P59" s="114">
        <v>-6284292097</v>
      </c>
      <c r="Q59" s="114"/>
      <c r="R59" s="20"/>
      <c r="S59" s="81">
        <v>0</v>
      </c>
      <c r="T59" s="20"/>
      <c r="U59" s="81">
        <f t="shared" si="1"/>
        <v>0</v>
      </c>
      <c r="W59" s="10">
        <v>-0.11</v>
      </c>
    </row>
    <row r="60" spans="1:23" ht="21.75" customHeight="1" x14ac:dyDescent="0.2">
      <c r="A60" s="113" t="s">
        <v>45</v>
      </c>
      <c r="B60" s="113"/>
      <c r="D60" s="81">
        <v>0</v>
      </c>
      <c r="E60" s="20"/>
      <c r="F60" s="81">
        <v>0</v>
      </c>
      <c r="G60" s="20"/>
      <c r="H60" s="81">
        <v>0</v>
      </c>
      <c r="I60" s="20"/>
      <c r="J60" s="81">
        <f t="shared" si="0"/>
        <v>0</v>
      </c>
      <c r="L60" s="10">
        <v>0</v>
      </c>
      <c r="N60" s="81">
        <v>0</v>
      </c>
      <c r="O60" s="20"/>
      <c r="P60" s="114">
        <v>0</v>
      </c>
      <c r="Q60" s="114"/>
      <c r="R60" s="20"/>
      <c r="S60" s="81">
        <v>0</v>
      </c>
      <c r="T60" s="20"/>
      <c r="U60" s="81">
        <f t="shared" si="1"/>
        <v>0</v>
      </c>
      <c r="W60" s="10">
        <v>0</v>
      </c>
    </row>
    <row r="61" spans="1:23" ht="21.75" customHeight="1" x14ac:dyDescent="0.2">
      <c r="A61" s="113" t="s">
        <v>56</v>
      </c>
      <c r="B61" s="113"/>
      <c r="D61" s="81">
        <v>0</v>
      </c>
      <c r="E61" s="20"/>
      <c r="F61" s="81">
        <v>0</v>
      </c>
      <c r="G61" s="20"/>
      <c r="H61" s="81">
        <v>0</v>
      </c>
      <c r="I61" s="20"/>
      <c r="J61" s="81">
        <f t="shared" si="0"/>
        <v>0</v>
      </c>
      <c r="L61" s="10">
        <v>0</v>
      </c>
      <c r="N61" s="81">
        <v>0</v>
      </c>
      <c r="O61" s="20"/>
      <c r="P61" s="114">
        <v>0</v>
      </c>
      <c r="Q61" s="114"/>
      <c r="R61" s="20"/>
      <c r="S61" s="81">
        <v>0</v>
      </c>
      <c r="T61" s="20"/>
      <c r="U61" s="81">
        <f t="shared" si="1"/>
        <v>0</v>
      </c>
      <c r="W61" s="10">
        <v>0</v>
      </c>
    </row>
    <row r="62" spans="1:23" ht="21.75" customHeight="1" x14ac:dyDescent="0.2">
      <c r="A62" s="113" t="s">
        <v>40</v>
      </c>
      <c r="B62" s="113"/>
      <c r="D62" s="81">
        <v>0</v>
      </c>
      <c r="E62" s="20"/>
      <c r="F62" s="81">
        <v>0</v>
      </c>
      <c r="G62" s="20"/>
      <c r="H62" s="81">
        <v>0</v>
      </c>
      <c r="I62" s="20"/>
      <c r="J62" s="81">
        <f t="shared" si="0"/>
        <v>0</v>
      </c>
      <c r="L62" s="10">
        <v>0</v>
      </c>
      <c r="N62" s="81">
        <v>0</v>
      </c>
      <c r="O62" s="20"/>
      <c r="P62" s="114">
        <v>0</v>
      </c>
      <c r="Q62" s="114"/>
      <c r="R62" s="20"/>
      <c r="S62" s="81">
        <v>0</v>
      </c>
      <c r="T62" s="20"/>
      <c r="U62" s="81">
        <f t="shared" si="1"/>
        <v>0</v>
      </c>
      <c r="W62" s="10">
        <v>0</v>
      </c>
    </row>
    <row r="63" spans="1:23" ht="21.75" customHeight="1" x14ac:dyDescent="0.2">
      <c r="A63" s="113" t="s">
        <v>58</v>
      </c>
      <c r="B63" s="113"/>
      <c r="D63" s="81">
        <v>0</v>
      </c>
      <c r="E63" s="20"/>
      <c r="F63" s="81">
        <v>0</v>
      </c>
      <c r="G63" s="20"/>
      <c r="H63" s="81">
        <v>0</v>
      </c>
      <c r="I63" s="20"/>
      <c r="J63" s="81">
        <f t="shared" si="0"/>
        <v>0</v>
      </c>
      <c r="L63" s="10">
        <v>0</v>
      </c>
      <c r="N63" s="81">
        <v>0</v>
      </c>
      <c r="O63" s="20"/>
      <c r="P63" s="114">
        <v>0</v>
      </c>
      <c r="Q63" s="114"/>
      <c r="R63" s="20"/>
      <c r="S63" s="81">
        <v>0</v>
      </c>
      <c r="T63" s="20"/>
      <c r="U63" s="81">
        <f t="shared" si="1"/>
        <v>0</v>
      </c>
      <c r="W63" s="10">
        <v>0</v>
      </c>
    </row>
    <row r="64" spans="1:23" ht="21.75" customHeight="1" x14ac:dyDescent="0.2">
      <c r="A64" s="113" t="s">
        <v>39</v>
      </c>
      <c r="B64" s="113"/>
      <c r="D64" s="81">
        <v>0</v>
      </c>
      <c r="E64" s="20"/>
      <c r="F64" s="81">
        <v>0</v>
      </c>
      <c r="G64" s="20"/>
      <c r="H64" s="81">
        <v>0</v>
      </c>
      <c r="I64" s="20"/>
      <c r="J64" s="81">
        <f t="shared" si="0"/>
        <v>0</v>
      </c>
      <c r="L64" s="10">
        <v>0</v>
      </c>
      <c r="N64" s="81">
        <v>0</v>
      </c>
      <c r="O64" s="20"/>
      <c r="P64" s="114">
        <v>0</v>
      </c>
      <c r="Q64" s="114"/>
      <c r="R64" s="20"/>
      <c r="S64" s="81">
        <v>0</v>
      </c>
      <c r="T64" s="20"/>
      <c r="U64" s="81">
        <f t="shared" si="1"/>
        <v>0</v>
      </c>
      <c r="W64" s="10">
        <v>0</v>
      </c>
    </row>
    <row r="65" spans="1:23" ht="21.75" customHeight="1" x14ac:dyDescent="0.2">
      <c r="A65" s="113" t="s">
        <v>48</v>
      </c>
      <c r="B65" s="113"/>
      <c r="D65" s="81">
        <v>0</v>
      </c>
      <c r="E65" s="20"/>
      <c r="F65" s="81">
        <v>0</v>
      </c>
      <c r="G65" s="20"/>
      <c r="H65" s="81">
        <v>0</v>
      </c>
      <c r="I65" s="20"/>
      <c r="J65" s="81">
        <f t="shared" si="0"/>
        <v>0</v>
      </c>
      <c r="L65" s="10">
        <v>0</v>
      </c>
      <c r="N65" s="81">
        <v>0</v>
      </c>
      <c r="O65" s="20"/>
      <c r="P65" s="114">
        <v>0</v>
      </c>
      <c r="Q65" s="114"/>
      <c r="R65" s="20"/>
      <c r="S65" s="81">
        <v>0</v>
      </c>
      <c r="T65" s="20"/>
      <c r="U65" s="81">
        <f t="shared" si="1"/>
        <v>0</v>
      </c>
      <c r="W65" s="10">
        <v>0</v>
      </c>
    </row>
    <row r="66" spans="1:23" ht="21.75" customHeight="1" x14ac:dyDescent="0.2">
      <c r="A66" s="113" t="s">
        <v>59</v>
      </c>
      <c r="B66" s="113"/>
      <c r="D66" s="81">
        <v>0</v>
      </c>
      <c r="E66" s="20"/>
      <c r="F66" s="81">
        <v>0</v>
      </c>
      <c r="G66" s="20"/>
      <c r="H66" s="81">
        <v>0</v>
      </c>
      <c r="I66" s="20"/>
      <c r="J66" s="81">
        <f t="shared" si="0"/>
        <v>0</v>
      </c>
      <c r="L66" s="10">
        <v>0</v>
      </c>
      <c r="N66" s="81">
        <v>0</v>
      </c>
      <c r="O66" s="20"/>
      <c r="P66" s="114">
        <v>0</v>
      </c>
      <c r="Q66" s="114"/>
      <c r="R66" s="20"/>
      <c r="S66" s="81">
        <v>0</v>
      </c>
      <c r="T66" s="20"/>
      <c r="U66" s="81">
        <f t="shared" si="1"/>
        <v>0</v>
      </c>
      <c r="W66" s="10">
        <v>0</v>
      </c>
    </row>
    <row r="67" spans="1:23" ht="21.75" customHeight="1" x14ac:dyDescent="0.2">
      <c r="A67" s="113" t="s">
        <v>67</v>
      </c>
      <c r="B67" s="113"/>
      <c r="D67" s="81">
        <v>0</v>
      </c>
      <c r="E67" s="20"/>
      <c r="F67" s="81">
        <v>2016441308</v>
      </c>
      <c r="G67" s="20"/>
      <c r="H67" s="81">
        <v>0</v>
      </c>
      <c r="I67" s="20"/>
      <c r="J67" s="81">
        <f t="shared" si="0"/>
        <v>2016441308</v>
      </c>
      <c r="L67" s="10">
        <v>0.17</v>
      </c>
      <c r="N67" s="81">
        <v>0</v>
      </c>
      <c r="O67" s="20"/>
      <c r="P67" s="114">
        <v>2016441308</v>
      </c>
      <c r="Q67" s="114"/>
      <c r="R67" s="20"/>
      <c r="S67" s="81">
        <v>0</v>
      </c>
      <c r="T67" s="20"/>
      <c r="U67" s="81">
        <f t="shared" si="1"/>
        <v>0</v>
      </c>
      <c r="W67" s="10">
        <v>0.04</v>
      </c>
    </row>
    <row r="68" spans="1:23" ht="21.75" customHeight="1" x14ac:dyDescent="0.2">
      <c r="A68" s="113" t="s">
        <v>35</v>
      </c>
      <c r="B68" s="113"/>
      <c r="D68" s="81">
        <v>0</v>
      </c>
      <c r="E68" s="20"/>
      <c r="F68" s="81">
        <v>21088138793</v>
      </c>
      <c r="G68" s="20"/>
      <c r="H68" s="81">
        <v>0</v>
      </c>
      <c r="I68" s="20"/>
      <c r="J68" s="81">
        <f t="shared" si="0"/>
        <v>21088138793</v>
      </c>
      <c r="L68" s="10">
        <v>1.75</v>
      </c>
      <c r="N68" s="81">
        <v>0</v>
      </c>
      <c r="O68" s="20"/>
      <c r="P68" s="114">
        <v>40163740689</v>
      </c>
      <c r="Q68" s="114"/>
      <c r="R68" s="20"/>
      <c r="S68" s="81">
        <v>0</v>
      </c>
      <c r="T68" s="20"/>
      <c r="U68" s="81">
        <f t="shared" si="1"/>
        <v>0</v>
      </c>
      <c r="W68" s="10">
        <v>0.71</v>
      </c>
    </row>
    <row r="69" spans="1:23" ht="21.75" customHeight="1" x14ac:dyDescent="0.2">
      <c r="A69" s="113" t="s">
        <v>36</v>
      </c>
      <c r="B69" s="113"/>
      <c r="D69" s="81">
        <v>0</v>
      </c>
      <c r="E69" s="20"/>
      <c r="F69" s="81">
        <v>15711603180</v>
      </c>
      <c r="G69" s="20"/>
      <c r="H69" s="81">
        <v>0</v>
      </c>
      <c r="I69" s="20"/>
      <c r="J69" s="81">
        <f t="shared" si="0"/>
        <v>15711603180</v>
      </c>
      <c r="L69" s="10">
        <v>1.3</v>
      </c>
      <c r="N69" s="81">
        <v>0</v>
      </c>
      <c r="O69" s="20"/>
      <c r="P69" s="114">
        <v>27149995605</v>
      </c>
      <c r="Q69" s="114"/>
      <c r="R69" s="20"/>
      <c r="S69" s="81">
        <v>0</v>
      </c>
      <c r="T69" s="20"/>
      <c r="U69" s="81">
        <f t="shared" si="1"/>
        <v>0</v>
      </c>
      <c r="W69" s="10">
        <v>0.48</v>
      </c>
    </row>
    <row r="70" spans="1:23" ht="21.75" customHeight="1" x14ac:dyDescent="0.2">
      <c r="A70" s="113" t="s">
        <v>33</v>
      </c>
      <c r="B70" s="113"/>
      <c r="D70" s="81">
        <v>0</v>
      </c>
      <c r="E70" s="20"/>
      <c r="F70" s="81">
        <v>94129482868</v>
      </c>
      <c r="G70" s="20"/>
      <c r="H70" s="81">
        <v>0</v>
      </c>
      <c r="I70" s="20"/>
      <c r="J70" s="81">
        <f t="shared" si="0"/>
        <v>94129482868</v>
      </c>
      <c r="L70" s="10">
        <v>7.81</v>
      </c>
      <c r="N70" s="81">
        <v>0</v>
      </c>
      <c r="O70" s="20"/>
      <c r="P70" s="114">
        <v>86244693070</v>
      </c>
      <c r="Q70" s="114"/>
      <c r="R70" s="20"/>
      <c r="S70" s="81">
        <v>0</v>
      </c>
      <c r="T70" s="20"/>
      <c r="U70" s="81">
        <f t="shared" si="1"/>
        <v>0</v>
      </c>
      <c r="W70" s="10">
        <v>1.53</v>
      </c>
    </row>
    <row r="71" spans="1:23" ht="21.75" customHeight="1" x14ac:dyDescent="0.2">
      <c r="A71" s="113" t="s">
        <v>44</v>
      </c>
      <c r="B71" s="113"/>
      <c r="D71" s="81">
        <v>0</v>
      </c>
      <c r="E71" s="20"/>
      <c r="F71" s="81">
        <v>22965096880</v>
      </c>
      <c r="G71" s="20"/>
      <c r="H71" s="81">
        <v>0</v>
      </c>
      <c r="I71" s="20"/>
      <c r="J71" s="81">
        <f t="shared" si="0"/>
        <v>22965096880</v>
      </c>
      <c r="L71" s="10">
        <v>1.91</v>
      </c>
      <c r="N71" s="81">
        <v>0</v>
      </c>
      <c r="O71" s="20"/>
      <c r="P71" s="114">
        <v>23532675320</v>
      </c>
      <c r="Q71" s="114"/>
      <c r="R71" s="20"/>
      <c r="S71" s="81">
        <v>0</v>
      </c>
      <c r="T71" s="20"/>
      <c r="U71" s="81">
        <f t="shared" si="1"/>
        <v>0</v>
      </c>
      <c r="W71" s="10">
        <v>0.42</v>
      </c>
    </row>
    <row r="72" spans="1:23" ht="21.75" customHeight="1" x14ac:dyDescent="0.2">
      <c r="A72" s="113" t="s">
        <v>74</v>
      </c>
      <c r="B72" s="113"/>
      <c r="D72" s="81">
        <v>0</v>
      </c>
      <c r="E72" s="20"/>
      <c r="F72" s="81">
        <v>-76215922</v>
      </c>
      <c r="G72" s="20"/>
      <c r="H72" s="81">
        <v>0</v>
      </c>
      <c r="I72" s="20"/>
      <c r="J72" s="81">
        <f t="shared" si="0"/>
        <v>-76215922</v>
      </c>
      <c r="L72" s="10">
        <v>-0.01</v>
      </c>
      <c r="N72" s="81">
        <v>0</v>
      </c>
      <c r="O72" s="20"/>
      <c r="P72" s="114">
        <v>-76215922</v>
      </c>
      <c r="Q72" s="114"/>
      <c r="R72" s="20"/>
      <c r="S72" s="81">
        <v>0</v>
      </c>
      <c r="T72" s="20"/>
      <c r="U72" s="81">
        <f t="shared" si="1"/>
        <v>0</v>
      </c>
      <c r="W72" s="10">
        <v>0</v>
      </c>
    </row>
    <row r="73" spans="1:23" ht="21.75" customHeight="1" x14ac:dyDescent="0.2">
      <c r="A73" s="113" t="s">
        <v>51</v>
      </c>
      <c r="B73" s="113"/>
      <c r="D73" s="81">
        <v>0</v>
      </c>
      <c r="E73" s="20"/>
      <c r="F73" s="81">
        <v>0</v>
      </c>
      <c r="G73" s="20"/>
      <c r="H73" s="81">
        <v>0</v>
      </c>
      <c r="I73" s="20"/>
      <c r="J73" s="81">
        <f t="shared" si="0"/>
        <v>0</v>
      </c>
      <c r="L73" s="10">
        <v>0</v>
      </c>
      <c r="N73" s="81">
        <v>0</v>
      </c>
      <c r="O73" s="20"/>
      <c r="P73" s="114">
        <v>0</v>
      </c>
      <c r="Q73" s="114"/>
      <c r="R73" s="20"/>
      <c r="S73" s="81">
        <v>0</v>
      </c>
      <c r="T73" s="20"/>
      <c r="U73" s="81">
        <f t="shared" si="1"/>
        <v>0</v>
      </c>
      <c r="W73" s="10">
        <v>0</v>
      </c>
    </row>
    <row r="74" spans="1:23" ht="21.75" customHeight="1" x14ac:dyDescent="0.2">
      <c r="A74" s="113" t="s">
        <v>69</v>
      </c>
      <c r="B74" s="113"/>
      <c r="D74" s="81">
        <v>0</v>
      </c>
      <c r="E74" s="20"/>
      <c r="F74" s="81">
        <v>58307735</v>
      </c>
      <c r="G74" s="20"/>
      <c r="H74" s="81">
        <v>0</v>
      </c>
      <c r="I74" s="20"/>
      <c r="J74" s="81">
        <f t="shared" si="0"/>
        <v>58307735</v>
      </c>
      <c r="L74" s="10">
        <v>0</v>
      </c>
      <c r="N74" s="81">
        <v>0</v>
      </c>
      <c r="O74" s="20"/>
      <c r="P74" s="114">
        <v>58307735</v>
      </c>
      <c r="Q74" s="114"/>
      <c r="R74" s="20"/>
      <c r="S74" s="81">
        <v>0</v>
      </c>
      <c r="T74" s="20"/>
      <c r="U74" s="81">
        <f t="shared" si="1"/>
        <v>0</v>
      </c>
      <c r="W74" s="10">
        <v>0</v>
      </c>
    </row>
    <row r="75" spans="1:23" ht="21.75" customHeight="1" x14ac:dyDescent="0.2">
      <c r="A75" s="116" t="s">
        <v>52</v>
      </c>
      <c r="B75" s="116"/>
      <c r="D75" s="82">
        <v>0</v>
      </c>
      <c r="E75" s="20"/>
      <c r="F75" s="82">
        <v>0</v>
      </c>
      <c r="G75" s="20"/>
      <c r="H75" s="82">
        <v>0</v>
      </c>
      <c r="I75" s="20"/>
      <c r="J75" s="81">
        <f t="shared" ref="J75" si="2">D75+F75+H75</f>
        <v>0</v>
      </c>
      <c r="L75" s="14">
        <v>0</v>
      </c>
      <c r="N75" s="82">
        <v>0</v>
      </c>
      <c r="O75" s="20"/>
      <c r="P75" s="114">
        <v>0</v>
      </c>
      <c r="Q75" s="128"/>
      <c r="R75" s="20"/>
      <c r="S75" s="82">
        <v>0</v>
      </c>
      <c r="T75" s="20"/>
      <c r="U75" s="81">
        <f t="shared" ref="U75" si="3">N75+Q75+S75</f>
        <v>0</v>
      </c>
      <c r="W75" s="14">
        <v>0</v>
      </c>
    </row>
    <row r="76" spans="1:23" ht="21.75" customHeight="1" x14ac:dyDescent="0.2">
      <c r="A76" s="115" t="s">
        <v>77</v>
      </c>
      <c r="B76" s="115"/>
      <c r="D76" s="83">
        <f>SUM(D9:D75)</f>
        <v>33310232226</v>
      </c>
      <c r="E76" s="20"/>
      <c r="F76" s="83">
        <f>SUM(F9:F75)</f>
        <v>472414715160</v>
      </c>
      <c r="G76" s="20"/>
      <c r="H76" s="83">
        <f>SUM(H9:H75)</f>
        <v>10122457527</v>
      </c>
      <c r="I76" s="20"/>
      <c r="J76" s="83">
        <f>SUM(J9:J75)</f>
        <v>515847404913</v>
      </c>
      <c r="L76" s="17">
        <v>48.21</v>
      </c>
      <c r="N76" s="83">
        <v>94364171557</v>
      </c>
      <c r="O76" s="20"/>
      <c r="P76" s="20"/>
      <c r="Q76" s="83">
        <v>844253128092</v>
      </c>
      <c r="R76" s="20"/>
      <c r="S76" s="83">
        <v>197668349867</v>
      </c>
      <c r="T76" s="20"/>
      <c r="U76" s="83">
        <f>SUM(U9:U75)</f>
        <v>292032521424</v>
      </c>
      <c r="W76" s="17">
        <v>20.14</v>
      </c>
    </row>
    <row r="77" spans="1:23" s="20" customFormat="1" x14ac:dyDescent="0.2"/>
    <row r="78" spans="1:23" s="20" customFormat="1" x14ac:dyDescent="0.2"/>
    <row r="79" spans="1:23" x14ac:dyDescent="0.2">
      <c r="D79" s="20">
        <f>'درآمد سود سهام'!M28-D76</f>
        <v>0</v>
      </c>
      <c r="E79" s="20"/>
      <c r="F79" s="20">
        <f>'درآمد ناشی از تغییر قیمت اوراق'!I95-F76</f>
        <v>0</v>
      </c>
      <c r="G79" s="20"/>
      <c r="H79" s="20">
        <f>'درآمد ناشی از فروش'!I41-H76</f>
        <v>0</v>
      </c>
      <c r="I79" s="20"/>
      <c r="J79" s="20"/>
      <c r="K79" s="20"/>
      <c r="L79" s="20"/>
      <c r="M79" s="20"/>
      <c r="N79" s="20">
        <f>'درآمد سود سهام'!S28-N76</f>
        <v>0</v>
      </c>
      <c r="O79" s="20"/>
      <c r="P79" s="20"/>
      <c r="Q79" s="20">
        <f>'درآمد ناشی از تغییر قیمت اوراق'!Q95-Q76</f>
        <v>0</v>
      </c>
      <c r="R79" s="20"/>
      <c r="S79" s="20">
        <f>'درآمد ناشی از فروش'!Q41-S76</f>
        <v>0</v>
      </c>
      <c r="T79" s="20"/>
      <c r="U79" s="20"/>
      <c r="V79" s="20"/>
      <c r="W79" s="20"/>
    </row>
    <row r="80" spans="1:23" x14ac:dyDescent="0.2"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</row>
    <row r="81" spans="4:23" x14ac:dyDescent="0.2"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</row>
    <row r="82" spans="4:23" x14ac:dyDescent="0.2"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</row>
    <row r="83" spans="4:23" x14ac:dyDescent="0.2"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</row>
  </sheetData>
  <mergeCells count="145">
    <mergeCell ref="A74:B74"/>
    <mergeCell ref="P74:Q74"/>
    <mergeCell ref="A75:B75"/>
    <mergeCell ref="P75:Q75"/>
    <mergeCell ref="A76:B76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اوراق</vt:lpstr>
      <vt:lpstr>واحدهای صندوق</vt:lpstr>
      <vt:lpstr>تعدیل قیمت</vt:lpstr>
      <vt:lpstr>سپرده (2)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 (2)</vt:lpstr>
      <vt:lpstr>سایر درآمدها</vt:lpstr>
      <vt:lpstr>درآمد سود سهام</vt:lpstr>
      <vt:lpstr>سود اوراق بهادار</vt:lpstr>
      <vt:lpstr>سود سپرده بانکی (2)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'سپرده (2)'!Print_Area</vt:lpstr>
      <vt:lpstr>سهام!Print_Area</vt:lpstr>
      <vt:lpstr>'سود اوراق بهادار'!Print_Area</vt:lpstr>
      <vt:lpstr>'سود سپرده بانکی (2)'!Print_Area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Kimya Behzad Nezhad</dc:creator>
  <dc:description/>
  <cp:lastModifiedBy>Sepideh Askari</cp:lastModifiedBy>
  <cp:lastPrinted>2026-08-31T12:07:26Z</cp:lastPrinted>
  <dcterms:created xsi:type="dcterms:W3CDTF">2026-08-23T07:25:17Z</dcterms:created>
  <dcterms:modified xsi:type="dcterms:W3CDTF">2026-08-31T12:07:30Z</dcterms:modified>
</cp:coreProperties>
</file>