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5\02 اردیبهشت\"/>
    </mc:Choice>
  </mc:AlternateContent>
  <xr:revisionPtr revIDLastSave="0" documentId="13_ncr:1_{B4B85DE4-7BC7-4D10-8C65-547FEE26CC82}" xr6:coauthVersionLast="47" xr6:coauthVersionMax="47" xr10:uidLastSave="{00000000-0000-0000-0000-000000000000}"/>
  <bookViews>
    <workbookView xWindow="-120" yWindow="-120" windowWidth="29040" windowHeight="15720" tabRatio="899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 (3)" sheetId="2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state="hidden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state="hidden" r:id="rId20"/>
    <sheet name="درآمد ناشی از تغییر قیمت اوراق" sheetId="21" r:id="rId21"/>
  </sheets>
  <externalReferences>
    <externalReference r:id="rId22"/>
  </externalReferences>
  <definedNames>
    <definedName name="_xlnm._FilterDatabase" localSheetId="16" hidden="1">'سود اوراق بهادار'!$A$8:$S$8</definedName>
    <definedName name="_xlnm.Print_Area" localSheetId="4">اوراق!$A$1:$AM$30</definedName>
    <definedName name="_xlnm.Print_Area" localSheetId="2">'اوراق مشتقه'!$A$1:$AX$23</definedName>
    <definedName name="_xlnm.Print_Area" localSheetId="5">'تعدیل قیمت'!$A$1:$N$27</definedName>
    <definedName name="_xlnm.Print_Area" localSheetId="7">درآمد!$A$1:$K$13</definedName>
    <definedName name="_xlnm.Print_Area" localSheetId="19">'درآمد اعمال اختیار'!$A$1:$Z$11</definedName>
    <definedName name="_xlnm.Print_Area" localSheetId="12">'درآمد سپرده بانکی'!$A$1:$K$19</definedName>
    <definedName name="_xlnm.Print_Area" localSheetId="10">'درآمد سرمایه گذاری در اوراق به'!$A$1:$S$31</definedName>
    <definedName name="_xlnm.Print_Area" localSheetId="8">'درآمد سرمایه گذاری در سهام'!$A$1:$W$66</definedName>
    <definedName name="_xlnm.Print_Area" localSheetId="9">'درآمد سرمایه گذاری در صندوق'!$A$1:$W$22</definedName>
    <definedName name="_xlnm.Print_Area" localSheetId="14">'درآمد سود سهام'!$A$1:$T$13</definedName>
    <definedName name="_xlnm.Print_Area" localSheetId="15">'درآمد سود صندوق'!$A$1:$L$10</definedName>
    <definedName name="_xlnm.Print_Area" localSheetId="20">'درآمد ناشی از تغییر قیمت اوراق'!$A$1:$R$88</definedName>
    <definedName name="_xlnm.Print_Area" localSheetId="18">'درآمد ناشی از فروش'!$A$1:$R$16</definedName>
    <definedName name="_xlnm.Print_Area" localSheetId="13">'سایر درآمدها'!$A$1:$G$13</definedName>
    <definedName name="_xlnm.Print_Area" localSheetId="6">سپرده!$A$1:$M$20</definedName>
    <definedName name="_xlnm.Print_Area" localSheetId="1">سهام!$A$1:$AC$66</definedName>
    <definedName name="_xlnm.Print_Area" localSheetId="16">'سود اوراق بهادار'!$A$1:$T$30</definedName>
    <definedName name="_xlnm.Print_Area" localSheetId="17">'سود سپرده بانکی'!$A$1:$N$19</definedName>
    <definedName name="_xlnm.Print_Area" localSheetId="0">'صورت وضعیت'!$A$1:$C$41</definedName>
    <definedName name="_xlnm.Print_Area" localSheetId="11">'مبالغ تخصیصی اوراق (3)'!$A$1:$T$19</definedName>
    <definedName name="_xlnm.Print_Area" localSheetId="3">'واحدهای صندوق'!$A$1:$AB$19</definedName>
  </definedNames>
  <calcPr calcId="191029"/>
</workbook>
</file>

<file path=xl/calcChain.xml><?xml version="1.0" encoding="utf-8"?>
<calcChain xmlns="http://schemas.openxmlformats.org/spreadsheetml/2006/main">
  <c r="M19" i="22" l="1"/>
  <c r="J19" i="22"/>
  <c r="J11" i="22"/>
  <c r="Q23" i="22"/>
  <c r="J15" i="22"/>
  <c r="H14" i="22"/>
  <c r="J14" i="22" s="1"/>
  <c r="J13" i="22"/>
  <c r="J12" i="22"/>
  <c r="J10" i="22"/>
  <c r="J9" i="22"/>
  <c r="J8" i="22"/>
  <c r="H20" i="13" l="1"/>
  <c r="D17" i="13"/>
  <c r="H17" i="13"/>
  <c r="D20" i="13"/>
  <c r="A10" i="13"/>
  <c r="A11" i="13"/>
  <c r="A12" i="13"/>
  <c r="A13" i="13"/>
  <c r="A14" i="13"/>
  <c r="A15" i="13"/>
  <c r="A16" i="13"/>
  <c r="A9" i="13"/>
  <c r="A8" i="13"/>
  <c r="M16" i="18"/>
  <c r="G16" i="18"/>
  <c r="M15" i="18"/>
  <c r="G15" i="18"/>
  <c r="M14" i="18"/>
  <c r="G14" i="18"/>
  <c r="M13" i="18"/>
  <c r="G13" i="18"/>
  <c r="M12" i="18"/>
  <c r="G12" i="18"/>
  <c r="M11" i="18"/>
  <c r="G11" i="18"/>
  <c r="M10" i="18"/>
  <c r="G10" i="18"/>
  <c r="M9" i="18"/>
  <c r="G9" i="18"/>
  <c r="M8" i="18"/>
  <c r="G8" i="18"/>
  <c r="G17" i="18"/>
  <c r="G23" i="18" s="1"/>
  <c r="M17" i="18"/>
  <c r="K17" i="18"/>
  <c r="I17" i="18"/>
  <c r="E17" i="18"/>
  <c r="C17" i="18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29" i="11" s="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10" i="11"/>
  <c r="J9" i="11"/>
  <c r="P29" i="11"/>
  <c r="N29" i="11"/>
  <c r="L29" i="11"/>
  <c r="H29" i="11"/>
  <c r="F29" i="11"/>
  <c r="D29" i="11"/>
  <c r="D33" i="11" s="1"/>
  <c r="L33" i="11"/>
  <c r="L26" i="11"/>
  <c r="D26" i="11"/>
  <c r="A26" i="11"/>
  <c r="P32" i="11"/>
  <c r="P33" i="11" s="1"/>
  <c r="N32" i="11"/>
  <c r="L32" i="11"/>
  <c r="H32" i="11"/>
  <c r="H33" i="11" s="1"/>
  <c r="F32" i="11"/>
  <c r="D32" i="11"/>
  <c r="R23" i="10"/>
  <c r="R24" i="10" s="1"/>
  <c r="P23" i="10"/>
  <c r="H23" i="10"/>
  <c r="H24" i="10" s="1"/>
  <c r="F23" i="10"/>
  <c r="F24" i="10" s="1"/>
  <c r="H67" i="9"/>
  <c r="R67" i="9"/>
  <c r="N67" i="9"/>
  <c r="P67" i="9"/>
  <c r="F67" i="9"/>
  <c r="D67" i="9"/>
  <c r="S27" i="17"/>
  <c r="S26" i="17"/>
  <c r="S25" i="17"/>
  <c r="S24" i="17"/>
  <c r="S23" i="17"/>
  <c r="S22" i="17"/>
  <c r="S21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10" i="17"/>
  <c r="M9" i="17"/>
  <c r="M31" i="17"/>
  <c r="Q28" i="17"/>
  <c r="O28" i="17"/>
  <c r="K28" i="17"/>
  <c r="I28" i="17"/>
  <c r="M11" i="15"/>
  <c r="M17" i="15" s="1"/>
  <c r="M10" i="15"/>
  <c r="M9" i="15"/>
  <c r="M8" i="15"/>
  <c r="S11" i="15"/>
  <c r="S10" i="15"/>
  <c r="S9" i="15"/>
  <c r="S8" i="15"/>
  <c r="K11" i="15"/>
  <c r="Q11" i="15"/>
  <c r="S16" i="15"/>
  <c r="M16" i="15"/>
  <c r="S31" i="17"/>
  <c r="G22" i="18"/>
  <c r="M22" i="18"/>
  <c r="I27" i="19"/>
  <c r="I100" i="21"/>
  <c r="Q101" i="21"/>
  <c r="Q100" i="21"/>
  <c r="Q99" i="21"/>
  <c r="Q98" i="21"/>
  <c r="I99" i="21"/>
  <c r="I98" i="21"/>
  <c r="I93" i="21"/>
  <c r="I94" i="21" s="1"/>
  <c r="Q93" i="21"/>
  <c r="Q94" i="21" s="1"/>
  <c r="I30" i="19"/>
  <c r="I29" i="19"/>
  <c r="I28" i="19"/>
  <c r="Q29" i="19"/>
  <c r="Q30" i="19" s="1"/>
  <c r="Q28" i="19"/>
  <c r="Q27" i="19"/>
  <c r="I22" i="19"/>
  <c r="Q22" i="19"/>
  <c r="Q23" i="19" s="1"/>
  <c r="I23" i="19"/>
  <c r="F17" i="14"/>
  <c r="F18" i="14" s="1"/>
  <c r="D17" i="14"/>
  <c r="D18" i="14" s="1"/>
  <c r="F33" i="11"/>
  <c r="P24" i="10"/>
  <c r="U23" i="10"/>
  <c r="U24" i="10" s="1"/>
  <c r="R68" i="9"/>
  <c r="P68" i="9"/>
  <c r="N68" i="9"/>
  <c r="H68" i="9"/>
  <c r="F68" i="9"/>
  <c r="D68" i="9"/>
  <c r="D21" i="13" l="1"/>
  <c r="H21" i="13"/>
  <c r="J29" i="11"/>
  <c r="N33" i="11"/>
  <c r="M28" i="17"/>
  <c r="M32" i="17" s="1"/>
  <c r="S28" i="17"/>
  <c r="S32" i="17"/>
  <c r="S17" i="15"/>
  <c r="M23" i="18"/>
  <c r="I101" i="21"/>
  <c r="F12" i="8"/>
  <c r="F11" i="8"/>
  <c r="H11" i="8" s="1"/>
  <c r="F10" i="8"/>
  <c r="J10" i="8" s="1"/>
  <c r="F9" i="8"/>
  <c r="H9" i="8" s="1"/>
  <c r="D24" i="7"/>
  <c r="D20" i="7"/>
  <c r="L20" i="7"/>
  <c r="J20" i="7"/>
  <c r="J24" i="7" s="1"/>
  <c r="H20" i="7"/>
  <c r="H24" i="7" s="1"/>
  <c r="F20" i="7"/>
  <c r="F24" i="7" s="1"/>
  <c r="D23" i="7"/>
  <c r="K27" i="6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9" i="5"/>
  <c r="AJ32" i="5"/>
  <c r="AH32" i="5"/>
  <c r="T32" i="5"/>
  <c r="R32" i="5"/>
  <c r="AL28" i="5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9" i="2"/>
  <c r="AC10" i="4"/>
  <c r="AC11" i="4"/>
  <c r="AC12" i="4"/>
  <c r="AC13" i="4"/>
  <c r="AC14" i="4"/>
  <c r="AC15" i="4"/>
  <c r="AC16" i="4"/>
  <c r="AC9" i="4"/>
  <c r="I21" i="4"/>
  <c r="G21" i="4"/>
  <c r="Y21" i="4"/>
  <c r="W21" i="4"/>
  <c r="J68" i="2"/>
  <c r="H68" i="2"/>
  <c r="Z68" i="2"/>
  <c r="X68" i="2"/>
  <c r="L20" i="10"/>
  <c r="V20" i="10"/>
  <c r="V9" i="10"/>
  <c r="V10" i="10"/>
  <c r="V11" i="10"/>
  <c r="V12" i="10"/>
  <c r="V13" i="10"/>
  <c r="V14" i="10"/>
  <c r="V15" i="10"/>
  <c r="V16" i="10"/>
  <c r="V17" i="10"/>
  <c r="V19" i="10"/>
  <c r="V18" i="10"/>
  <c r="L9" i="10"/>
  <c r="L10" i="10"/>
  <c r="L11" i="10"/>
  <c r="L12" i="10"/>
  <c r="L13" i="10"/>
  <c r="L14" i="10"/>
  <c r="L15" i="10"/>
  <c r="L16" i="10"/>
  <c r="L17" i="10"/>
  <c r="L19" i="10"/>
  <c r="L18" i="10"/>
  <c r="L9" i="9"/>
  <c r="L64" i="9" s="1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3" i="9"/>
  <c r="L62" i="9"/>
  <c r="V9" i="9"/>
  <c r="V64" i="9" s="1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V42" i="9"/>
  <c r="V43" i="9"/>
  <c r="V44" i="9"/>
  <c r="V45" i="9"/>
  <c r="V46" i="9"/>
  <c r="V47" i="9"/>
  <c r="V48" i="9"/>
  <c r="V49" i="9"/>
  <c r="V50" i="9"/>
  <c r="V51" i="9"/>
  <c r="V52" i="9"/>
  <c r="V53" i="9"/>
  <c r="V54" i="9"/>
  <c r="V55" i="9"/>
  <c r="V56" i="9"/>
  <c r="V57" i="9"/>
  <c r="V58" i="9"/>
  <c r="V59" i="9"/>
  <c r="V60" i="9"/>
  <c r="V61" i="9"/>
  <c r="V62" i="9"/>
  <c r="V63" i="9"/>
  <c r="H8" i="8"/>
  <c r="H10" i="8"/>
  <c r="H12" i="8"/>
  <c r="J8" i="8"/>
  <c r="J12" i="8"/>
  <c r="L9" i="7"/>
  <c r="L10" i="7"/>
  <c r="L11" i="7"/>
  <c r="L12" i="7"/>
  <c r="L13" i="7"/>
  <c r="L14" i="7"/>
  <c r="L15" i="7"/>
  <c r="L16" i="7"/>
  <c r="L17" i="7"/>
  <c r="L18" i="7"/>
  <c r="L19" i="7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7" i="5"/>
  <c r="AL26" i="5"/>
  <c r="AA17" i="4"/>
  <c r="AA9" i="4"/>
  <c r="AA10" i="4"/>
  <c r="AA11" i="4"/>
  <c r="AA12" i="4"/>
  <c r="AA13" i="4"/>
  <c r="AA14" i="4"/>
  <c r="AA16" i="4"/>
  <c r="AA15" i="4"/>
  <c r="AB64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10" i="2"/>
  <c r="AB9" i="2"/>
  <c r="F8" i="8"/>
  <c r="J11" i="8" l="1"/>
  <c r="H13" i="8"/>
  <c r="J9" i="8"/>
  <c r="J13" i="8" l="1"/>
</calcChain>
</file>

<file path=xl/sharedStrings.xml><?xml version="1.0" encoding="utf-8"?>
<sst xmlns="http://schemas.openxmlformats.org/spreadsheetml/2006/main" count="890" uniqueCount="313">
  <si>
    <t>صندوق سرمایه‌گذاری امین یکم فردا</t>
  </si>
  <si>
    <t>صورت وضعیت پرتفوی</t>
  </si>
  <si>
    <t>برای ماه منتهی به 1405/02/31</t>
  </si>
  <si>
    <t>-1</t>
  </si>
  <si>
    <t>سرمایه گذاری ها</t>
  </si>
  <si>
    <t>-1-1</t>
  </si>
  <si>
    <t>سرمایه گذاری در سهام و حق تقدم سهام</t>
  </si>
  <si>
    <t>1405/01/31</t>
  </si>
  <si>
    <t>تغییرات طی دوره</t>
  </si>
  <si>
    <t>1405/02/31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</si>
  <si>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</si>
  <si>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</si>
  <si>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</si>
  <si>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</si>
  <si>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</si>
  <si>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</si>
  <si>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</si>
  <si>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</si>
  <si>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</si>
  <si>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آلیاژ گستر هامون</t>
  </si>
  <si>
    <t>بانک ملت</t>
  </si>
  <si>
    <t>بانک‌ کارآفرین‌</t>
  </si>
  <si>
    <t>بیمه اتکایی امین</t>
  </si>
  <si>
    <t>بیمه البرز</t>
  </si>
  <si>
    <t>پالایش نفت اصفهان</t>
  </si>
  <si>
    <t>پالایش نفت بندرعباس</t>
  </si>
  <si>
    <t>پالایش نفت تهران</t>
  </si>
  <si>
    <t>پتروشیمی اروند</t>
  </si>
  <si>
    <t>پتروشیمی بوعلی سینا</t>
  </si>
  <si>
    <t>پتروشیمی پردیس</t>
  </si>
  <si>
    <t>پتروشیمی شازند</t>
  </si>
  <si>
    <t>پتروشیمی نوری</t>
  </si>
  <si>
    <t>پتروشیمی‌شیراز</t>
  </si>
  <si>
    <t>پخش البرز</t>
  </si>
  <si>
    <t>تامین سرمایه امین</t>
  </si>
  <si>
    <t>توسعه‌معادن‌وفلزات‌</t>
  </si>
  <si>
    <t>ح . تامین سرمایه امین</t>
  </si>
  <si>
    <t>ح . معدنی و صنعتی گل گهر</t>
  </si>
  <si>
    <t>داروسازی دانا</t>
  </si>
  <si>
    <t>س. نفت و گاز و پتروشیمی تأمین</t>
  </si>
  <si>
    <t>س. و توسعه صنایع لاستیک</t>
  </si>
  <si>
    <t>س.سهام عدالت استان خراسان رضوی</t>
  </si>
  <si>
    <t>س.سهام عدالت استان مازندران</t>
  </si>
  <si>
    <t>س.سهام عدالت استان کرمان</t>
  </si>
  <si>
    <t>س.سهام عدالت استان کرمانشاه</t>
  </si>
  <si>
    <t>س.عدالت ا. کهگیلویه وبویراحمد</t>
  </si>
  <si>
    <t>سرمایه گذاری تامین اجتماعی</t>
  </si>
  <si>
    <t>سرمایه‌گذاری‌غدیر(هلدینگ‌</t>
  </si>
  <si>
    <t>سنگ آهن گهرزمین</t>
  </si>
  <si>
    <t>شرکت س استان آذربایجان شرقی</t>
  </si>
  <si>
    <t>شرکت س استان آذربایجان غربی</t>
  </si>
  <si>
    <t>شرکت س استان اردبیل</t>
  </si>
  <si>
    <t>شرکت س استان اصفهان</t>
  </si>
  <si>
    <t>شرکت س استان ایلام</t>
  </si>
  <si>
    <t>شرکت س استان خراسان جنوبی</t>
  </si>
  <si>
    <t>شرکت س استان خراسان شمالی</t>
  </si>
  <si>
    <t>شرکت س استان خوزستان</t>
  </si>
  <si>
    <t>شرکت س استان زنجان</t>
  </si>
  <si>
    <t>شرکت س استان سیستان وبلوچستان</t>
  </si>
  <si>
    <t>شرکت س استان فارس</t>
  </si>
  <si>
    <t>شرکت س استان قم</t>
  </si>
  <si>
    <t>شرکت س استان گیلان</t>
  </si>
  <si>
    <t>شرکت س استان همدان</t>
  </si>
  <si>
    <t>شرکت س استان کردستان</t>
  </si>
  <si>
    <t>شرکت س استان یزد</t>
  </si>
  <si>
    <t>صنایع پتروشیمی خلیج فارس</t>
  </si>
  <si>
    <t>فولاد  خوزستان</t>
  </si>
  <si>
    <t>فولاد هرمزگان جنوب</t>
  </si>
  <si>
    <t>گروه انتخاب الکترونیک آرمان</t>
  </si>
  <si>
    <t>گروه صنعتی درپاد تبریز</t>
  </si>
  <si>
    <t>گروه مالی صبا تامین</t>
  </si>
  <si>
    <t>معدنی و صنعتی گل گهر</t>
  </si>
  <si>
    <t>ملی‌ صنایع‌ مس‌ ایران‌</t>
  </si>
  <si>
    <t>ح . توسعه‌معادن‌وفلزات‌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</si>
  <si>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</si>
  <si>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</si>
  <si>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</si>
  <si>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</si>
  <si>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</si>
  <si>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</si>
  <si>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</si>
  <si>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اختيارف.ت.هرمز-2324-060218</t>
  </si>
  <si>
    <t>1406/02/18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</si>
  <si>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</si>
  <si>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</si>
  <si>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</si>
  <si>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</si>
  <si>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</si>
  <si>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اختيارخ.ت.هرمز-2377-060318</t>
  </si>
  <si>
    <t>اختیار خرید</t>
  </si>
  <si>
    <t>موقعیت فروش</t>
  </si>
  <si>
    <t>-</t>
  </si>
  <si>
    <t>1406/03/18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</si>
  <si>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</si>
  <si>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</si>
  <si>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</si>
  <si>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</si>
  <si>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</si>
  <si>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</si>
  <si>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</si>
  <si>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</si>
  <si>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امین آوید</t>
  </si>
  <si>
    <t>صندوق باران کارگزاری بانک کشاورزی</t>
  </si>
  <si>
    <t>صندوق پالایشی یکم-سهام</t>
  </si>
  <si>
    <t>صندوق س.بخشی صنایع پاداش2-ب</t>
  </si>
  <si>
    <t>صندوق س.بخشی صنایع پاداش-ب</t>
  </si>
  <si>
    <t>صندوق س.پشتوانه طلا نهایت نگر</t>
  </si>
  <si>
    <t>صندوق س.پشتوانه طلای پاداش</t>
  </si>
  <si>
    <t>صندوق سرمایه گذاری طلای نور امین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</si>
  <si>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</si>
  <si>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</si>
  <si>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</si>
  <si>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</si>
  <si>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</si>
  <si>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</si>
  <si>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</si>
  <si>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</si>
  <si>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</si>
  <si>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تامین اجتماعی14050509</t>
  </si>
  <si>
    <t>بله</t>
  </si>
  <si>
    <t>1401/05/09</t>
  </si>
  <si>
    <t>1405/05/09</t>
  </si>
  <si>
    <t>اسنادخزانه-م4بودجه02-051021</t>
  </si>
  <si>
    <t>1402/08/15</t>
  </si>
  <si>
    <t>1405/10/21</t>
  </si>
  <si>
    <t>صکوک اجاره صند502-بدون ضامن</t>
  </si>
  <si>
    <t>1401/02/10</t>
  </si>
  <si>
    <t>1405/02/10</t>
  </si>
  <si>
    <t>صکوک اجاره فارس806-بدون ضامن</t>
  </si>
  <si>
    <t>1404/06/24</t>
  </si>
  <si>
    <t>1408/06/24</t>
  </si>
  <si>
    <t>صکوک مرابحه دارو901-بدون ضامن</t>
  </si>
  <si>
    <t>1405/01/08</t>
  </si>
  <si>
    <t>1409/01/08</t>
  </si>
  <si>
    <t>مرابحه پارس میکاکیش060708</t>
  </si>
  <si>
    <t>1402/07/08</t>
  </si>
  <si>
    <t>1406/07/08</t>
  </si>
  <si>
    <t>مرابحه س. و توسعه کیش14050724</t>
  </si>
  <si>
    <t>1401/07/24</t>
  </si>
  <si>
    <t>1405/07/24</t>
  </si>
  <si>
    <t>مرابحه عام دولت 166-ش.خ050419</t>
  </si>
  <si>
    <t>1403/04/19</t>
  </si>
  <si>
    <t>1405/04/19</t>
  </si>
  <si>
    <t>مرابحه عام دولت137-ش.خ061229</t>
  </si>
  <si>
    <t>1402/06/29</t>
  </si>
  <si>
    <t>1406/12/29</t>
  </si>
  <si>
    <t>مرابحه عام دولت140-ش.خ050504</t>
  </si>
  <si>
    <t>1402/07/04</t>
  </si>
  <si>
    <t>1405/05/04</t>
  </si>
  <si>
    <t>مرابحه عام دولت173-ش.خ050620</t>
  </si>
  <si>
    <t>1403/06/20</t>
  </si>
  <si>
    <t>1405/06/20</t>
  </si>
  <si>
    <t>مرابحه عام دولت186-ش.خ051124</t>
  </si>
  <si>
    <t>1403/07/24</t>
  </si>
  <si>
    <t>1405/11/24</t>
  </si>
  <si>
    <t>مرابحه عام دولت206-ش.خ051114</t>
  </si>
  <si>
    <t>1403/12/14</t>
  </si>
  <si>
    <t>1405/11/14</t>
  </si>
  <si>
    <t>مرابحه عام دولت223-ش.خ070431</t>
  </si>
  <si>
    <t>1404/04/31</t>
  </si>
  <si>
    <t>1407/04/31</t>
  </si>
  <si>
    <t>مرابحه عام دولت254-ش.خ070911</t>
  </si>
  <si>
    <t>1404/09/11</t>
  </si>
  <si>
    <t>1407/09/11</t>
  </si>
  <si>
    <t>مرابحه عام دولت265-ش.خ070430</t>
  </si>
  <si>
    <t>1404/10/30</t>
  </si>
  <si>
    <t>1407/04/30</t>
  </si>
  <si>
    <t>مرابحه کاسپین تامین 070625</t>
  </si>
  <si>
    <t>1403/06/25</t>
  </si>
  <si>
    <t>1407/06/25</t>
  </si>
  <si>
    <t>شهرداری مشهد</t>
  </si>
  <si>
    <t>خیر</t>
  </si>
  <si>
    <t>1404/06/30</t>
  </si>
  <si>
    <t>1407/12/28</t>
  </si>
  <si>
    <t>1403/12/28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</si>
  <si>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</si>
  <si>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</si>
  <si>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</si>
  <si>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</si>
  <si>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</si>
  <si>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</si>
  <si>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</si>
  <si>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</si>
  <si>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-20.00%</t>
  </si>
  <si>
    <t>سایر</t>
  </si>
  <si>
    <t>-6.27%</t>
  </si>
  <si>
    <t>0.00%</t>
  </si>
  <si>
    <t>-5.44%</t>
  </si>
  <si>
    <t>-0.05%</t>
  </si>
  <si>
    <t>-2.29%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</si>
  <si>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</si>
  <si>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</si>
  <si>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</si>
  <si>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</si>
  <si>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</si>
  <si>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</si>
  <si>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</si>
  <si>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</si>
  <si>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</si>
  <si>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</si>
  <si>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</si>
  <si>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</si>
  <si>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</si>
  <si>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</si>
  <si>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</si>
  <si>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</si>
  <si>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</si>
  <si>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</si>
  <si>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</si>
  <si>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</si>
  <si>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</si>
  <si>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</si>
  <si>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</si>
  <si>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</si>
  <si>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</si>
  <si>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</si>
  <si>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</si>
  <si>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</si>
  <si>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</si>
  <si>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</si>
  <si>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</si>
  <si>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</si>
  <si>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</si>
  <si>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</si>
  <si>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س.پشتوانه طلا زرفام آشنا</t>
  </si>
  <si>
    <t>صندوق طلای عیار مفید</t>
  </si>
  <si>
    <t>صندوق س.پشتوانه طلای لوتوس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</si>
  <si>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</si>
  <si>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</si>
  <si>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</si>
  <si>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</si>
  <si>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</si>
  <si>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</si>
  <si>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</si>
  <si>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</si>
  <si>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</si>
  <si>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</si>
  <si>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</si>
  <si>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</si>
  <si>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</si>
  <si>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</si>
  <si>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</si>
  <si>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</si>
  <si>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</si>
  <si>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</si>
  <si>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</si>
  <si>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</si>
  <si>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</si>
  <si>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</si>
  <si>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</si>
  <si>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</si>
  <si>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</si>
  <si>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</si>
  <si>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</si>
  <si>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</si>
  <si>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</si>
  <si>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1405/02/30</t>
  </si>
  <si>
    <t>1405/02/14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</si>
  <si>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</si>
  <si>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</si>
  <si>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</si>
  <si>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</si>
  <si>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</si>
  <si>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</si>
  <si>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</si>
  <si>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</si>
  <si>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</si>
  <si>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</si>
  <si>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</si>
  <si>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</si>
  <si>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</si>
  <si>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</si>
  <si>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</si>
  <si>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</si>
  <si>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</si>
  <si>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</si>
  <si>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</si>
  <si>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</si>
  <si>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</si>
  <si>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</si>
  <si>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</si>
  <si>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</si>
  <si>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</si>
  <si>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</si>
  <si>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</si>
  <si>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ظهرمز06031</t>
  </si>
  <si>
    <t>سپرده‌های بانک ملت</t>
  </si>
  <si>
    <t>سپرده‌های بانک گردشگری</t>
  </si>
  <si>
    <t>سپرده‌های بانک شهر</t>
  </si>
  <si>
    <t>سپرده‌های بانک دی</t>
  </si>
  <si>
    <t>سپرده‌های بانک پاسارگاد</t>
  </si>
  <si>
    <t>سپرده‌های موسسه اعتباری ملل</t>
  </si>
  <si>
    <t>سپرده‌های بانک صادرات</t>
  </si>
  <si>
    <t>سپرده‌های بانک اقتصاد نوین</t>
  </si>
  <si>
    <t>سپرده‌های بانک پارسیان</t>
  </si>
  <si>
    <t>سپرده‌های بانک خاورمیانه</t>
  </si>
  <si>
    <t>سپرده‌های بانک سپه</t>
  </si>
  <si>
    <t>تبعی فولاد هرمزگان جنوب</t>
  </si>
  <si>
    <t>دوره نگهداری</t>
  </si>
  <si>
    <t>شرکت تامین سرمایه امین</t>
  </si>
  <si>
    <t xml:space="preserve">اجاره تامین اجتماعی14050509 </t>
  </si>
  <si>
    <t>از 1405/01/01 الی 1405/01/31</t>
  </si>
  <si>
    <t xml:space="preserve">صکوک اجاره صند502-بدون ضامن </t>
  </si>
  <si>
    <t>اوراق شهرداری مشهد</t>
  </si>
  <si>
    <t>اوراق شهرداری مشهد- مرحله دوم</t>
  </si>
  <si>
    <t>شرکت گروه خدمات بازار سرمایه آبان</t>
  </si>
  <si>
    <t xml:space="preserve"> اختیارف.ت.هرمز-2496-060218 </t>
  </si>
  <si>
    <t>سازمان تامین اجتماعی</t>
  </si>
  <si>
    <t>اراد254</t>
  </si>
  <si>
    <t>از 1405/01/01 الی 1405/01/19</t>
  </si>
  <si>
    <t>از 1405/01/01 الی 1405/02/31</t>
  </si>
  <si>
    <t xml:space="preserve">مرابحه س. و توسعه کیش14050724 </t>
  </si>
  <si>
    <t>از 1405/01/09 الی 1405/02/31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</si>
</sst>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03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right" vertical="top"/>
    </xf>
    <xf numFmtId="164" fontId="0" fillId="0" borderId="0" xfId="1" applyNumberFormat="1" applyFont="1" applyAlignment="1">
      <alignment horizontal="left"/>
    </xf>
    <xf numFmtId="164" fontId="0" fillId="0" borderId="2" xfId="1" applyNumberFormat="1" applyFont="1" applyBorder="1" applyAlignment="1">
      <alignment horizontal="left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Alignment="1">
      <alignment horizontal="right" vertical="top"/>
    </xf>
    <xf numFmtId="164" fontId="4" fillId="0" borderId="4" xfId="1" applyNumberFormat="1" applyFont="1" applyFill="1" applyBorder="1" applyAlignment="1">
      <alignment horizontal="right" vertical="top"/>
    </xf>
    <xf numFmtId="164" fontId="4" fillId="0" borderId="5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Border="1" applyAlignment="1">
      <alignment horizontal="right" vertical="top"/>
    </xf>
    <xf numFmtId="164" fontId="0" fillId="0" borderId="0" xfId="0" applyNumberFormat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164" fontId="4" fillId="0" borderId="0" xfId="1" applyNumberFormat="1" applyFont="1" applyFill="1" applyAlignment="1">
      <alignment vertical="top"/>
    </xf>
    <xf numFmtId="164" fontId="4" fillId="0" borderId="6" xfId="1" applyNumberFormat="1" applyFont="1" applyFill="1" applyBorder="1" applyAlignment="1">
      <alignment vertical="top"/>
    </xf>
    <xf numFmtId="164" fontId="4" fillId="0" borderId="2" xfId="1" applyNumberFormat="1" applyFont="1" applyFill="1" applyBorder="1" applyAlignment="1">
      <alignment vertical="top"/>
    </xf>
    <xf numFmtId="164" fontId="3" fillId="0" borderId="3" xfId="1" applyNumberFormat="1" applyFont="1" applyFill="1" applyBorder="1" applyAlignment="1">
      <alignment horizontal="center" vertical="center" wrapText="1"/>
    </xf>
    <xf numFmtId="10" fontId="4" fillId="0" borderId="2" xfId="2" applyNumberFormat="1" applyFont="1" applyFill="1" applyBorder="1" applyAlignment="1">
      <alignment horizontal="right" vertical="top"/>
    </xf>
    <xf numFmtId="10" fontId="4" fillId="0" borderId="0" xfId="2" applyNumberFormat="1" applyFont="1" applyFill="1" applyAlignment="1">
      <alignment horizontal="right" vertical="top"/>
    </xf>
    <xf numFmtId="10" fontId="4" fillId="0" borderId="6" xfId="2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164" fontId="4" fillId="0" borderId="0" xfId="1" applyNumberFormat="1" applyFont="1" applyFill="1" applyAlignment="1">
      <alignment horizontal="right" vertical="top"/>
    </xf>
    <xf numFmtId="164" fontId="4" fillId="0" borderId="0" xfId="1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164" fontId="4" fillId="0" borderId="2" xfId="1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0" fillId="0" borderId="0" xfId="0" applyNumberFormat="1"/>
    <xf numFmtId="0" fontId="4" fillId="0" borderId="0" xfId="0" applyFont="1" applyFill="1" applyBorder="1" applyAlignment="1">
      <alignment horizontal="right" vertical="top"/>
    </xf>
    <xf numFmtId="164" fontId="0" fillId="0" borderId="0" xfId="1" applyNumberFormat="1" applyFont="1" applyAlignment="1">
      <alignment horizontal="center"/>
    </xf>
    <xf numFmtId="164" fontId="3" fillId="0" borderId="1" xfId="1" applyNumberFormat="1" applyFont="1" applyFill="1" applyBorder="1" applyAlignment="1">
      <alignment vertical="center"/>
    </xf>
    <xf numFmtId="3" fontId="0" fillId="0" borderId="0" xfId="0" applyNumberFormat="1" applyAlignment="1">
      <alignment horizontal="left"/>
    </xf>
    <xf numFmtId="0" fontId="4" fillId="2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5" fillId="0" borderId="0" xfId="1" applyNumberFormat="1" applyFont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164" fontId="4" fillId="0" borderId="0" xfId="1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164" fontId="4" fillId="0" borderId="0" xfId="1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164" fontId="4" fillId="0" borderId="2" xfId="1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top"/>
    </xf>
    <xf numFmtId="164" fontId="0" fillId="0" borderId="0" xfId="1" applyNumberFormat="1" applyFont="1" applyAlignment="1">
      <alignment horizontal="center"/>
    </xf>
    <xf numFmtId="0" fontId="1" fillId="0" borderId="0" xfId="3" applyFont="1" applyAlignment="1">
      <alignment horizontal="center" vertical="center"/>
    </xf>
    <xf numFmtId="0" fontId="5" fillId="0" borderId="0" xfId="3" applyAlignment="1">
      <alignment horizont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right" vertical="center"/>
    </xf>
    <xf numFmtId="0" fontId="3" fillId="0" borderId="0" xfId="3" applyFont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2" xfId="3" applyFont="1" applyBorder="1" applyAlignment="1">
      <alignment vertical="center"/>
    </xf>
    <xf numFmtId="0" fontId="3" fillId="0" borderId="2" xfId="3" applyFont="1" applyBorder="1" applyAlignment="1">
      <alignment horizontal="center" vertical="center"/>
    </xf>
    <xf numFmtId="38" fontId="4" fillId="0" borderId="2" xfId="3" applyNumberFormat="1" applyFont="1" applyBorder="1" applyAlignment="1">
      <alignment horizontal="center" vertical="top"/>
    </xf>
    <xf numFmtId="38" fontId="4" fillId="0" borderId="0" xfId="3" applyNumberFormat="1" applyFont="1" applyAlignment="1">
      <alignment horizontal="center" vertical="top"/>
    </xf>
    <xf numFmtId="0" fontId="4" fillId="0" borderId="0" xfId="3" applyFont="1" applyAlignment="1">
      <alignment horizontal="center" vertical="center"/>
    </xf>
    <xf numFmtId="9" fontId="4" fillId="0" borderId="0" xfId="4" applyFont="1" applyFill="1" applyBorder="1" applyAlignment="1">
      <alignment horizontal="center" vertical="top"/>
    </xf>
    <xf numFmtId="165" fontId="4" fillId="0" borderId="0" xfId="4" applyNumberFormat="1" applyFont="1" applyFill="1" applyBorder="1" applyAlignment="1">
      <alignment horizontal="center" vertical="top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vertical="center"/>
    </xf>
    <xf numFmtId="10" fontId="4" fillId="0" borderId="0" xfId="4" applyNumberFormat="1" applyFont="1" applyFill="1" applyBorder="1" applyAlignment="1">
      <alignment horizontal="center" vertical="top"/>
    </xf>
    <xf numFmtId="38" fontId="4" fillId="0" borderId="5" xfId="3" applyNumberFormat="1" applyFont="1" applyBorder="1" applyAlignment="1">
      <alignment horizontal="center" vertical="top"/>
    </xf>
    <xf numFmtId="9" fontId="4" fillId="0" borderId="0" xfId="4" applyFont="1" applyBorder="1" applyAlignment="1">
      <alignment horizontal="center" vertical="top"/>
    </xf>
    <xf numFmtId="166" fontId="4" fillId="0" borderId="0" xfId="5" applyNumberFormat="1" applyFont="1" applyBorder="1" applyAlignment="1">
      <alignment horizontal="center" vertical="top"/>
    </xf>
    <xf numFmtId="164" fontId="4" fillId="0" borderId="0" xfId="5" applyNumberFormat="1" applyFont="1" applyBorder="1" applyAlignment="1">
      <alignment horizontal="center" vertical="top"/>
    </xf>
  </cellXfs>
  <cellStyles count="6">
    <cellStyle name="Comma" xfId="1" builtinId="3"/>
    <cellStyle name="Comma 2" xfId="5" xr:uid="{3997738B-4754-4C6A-A098-0010E0D44B64}"/>
    <cellStyle name="Normal" xfId="0" builtinId="0"/>
    <cellStyle name="Normal 2" xfId="3" xr:uid="{53F61DB6-4A41-49E6-99D3-D9D0C5646E70}"/>
    <cellStyle name="Percent" xfId="2" builtinId="5"/>
    <cellStyle name="Percent 2" xfId="4" xr:uid="{E2989AC4-FFD9-4D56-AD18-3EC9406906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1533525</xdr:colOff>
      <xdr:row>41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EA29B6-18D1-E347-5FC7-52F5896E5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886175" y="0"/>
          <a:ext cx="6124575" cy="7000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575;&#1601;&#1588;&#1575;&#1740;%20&#1662;&#1585;&#1578;&#1601;&#1608;&#1740;%20&#1589;&#1606;&#1583;&#1608;&#1602;%20&#1607;&#1575;\1405\02%20&#1575;&#1585;&#1583;&#1740;&#1576;&#1607;&#1588;&#1578;\&#1591;&#1604;&#1575;&#1740;%20&#1606;&#1608;&#1585;%20&#1575;&#1605;&#1740;&#1606;%2014050231.xlsx" TargetMode="External"/><Relationship Id="rId1" Type="http://schemas.openxmlformats.org/officeDocument/2006/relationships/externalLinkPath" Target="&#1591;&#1604;&#1575;&#1740;%20&#1606;&#1608;&#1585;%20&#1575;&#1605;&#1740;&#1606;%20140502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صورت وضعیت"/>
      <sheetName val="سهام"/>
      <sheetName val="اوراق مشتقه"/>
      <sheetName val="واحدهای صندوق"/>
      <sheetName val="اوراق"/>
      <sheetName val="تعدیل قیمت"/>
      <sheetName val="سپرده"/>
      <sheetName val="درآمد"/>
      <sheetName val="درآمد سرمایه گذاری در سهام"/>
      <sheetName val="درآمد سرمایه گذاری در صندوق"/>
      <sheetName val="درآمد سرمایه گذاری در اوراق به"/>
      <sheetName val="مبالغ تخصیصی اوراق"/>
      <sheetName val="درآمد سپرده بانکی"/>
      <sheetName val="سایر درآمدها"/>
      <sheetName val="درآمد سود سهام"/>
      <sheetName val="درآمد سود صندوق"/>
      <sheetName val="سود اوراق بهادار"/>
      <sheetName val="سود سپرده بانکی"/>
      <sheetName val="درآمد ناشی از فروش"/>
      <sheetName val="درآمد اعمال اختیار"/>
      <sheetName val="درآمد ناشی از تغییر قیمت اورا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admin.aminfarda.ir/Admin/Oragh/FundOraghTransaction.aspx?oid=2300&amp;basketId=1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"/>
  <sheetViews>
    <sheetView rightToLeft="1" tabSelected="1" view="pageBreakPreview" zoomScaleNormal="100" zoomScaleSheetLayoutView="100" workbookViewId="0">
      <selection activeCell="B45" sqref="B45"/>
    </sheetView>
  </sheetViews>
  <sheetFormatPr defaultRowHeight="12.75" x14ac:dyDescent="0.2"/>
  <cols>
    <col min="1" max="1" width="23.42578125" customWidth="1"/>
    <col min="2" max="2" width="45.42578125" customWidth="1"/>
    <col min="3" max="3" width="23.42578125" customWidth="1"/>
  </cols>
  <sheetData>
    <row r="1" spans="1:3" ht="29.1" customHeight="1" x14ac:dyDescent="0.2">
      <c r="A1" s="60" t="s">
        <v>0</v>
      </c>
      <c r="B1" s="60"/>
      <c r="C1" s="60"/>
    </row>
    <row r="2" spans="1:3" ht="21.75" customHeight="1" x14ac:dyDescent="0.2">
      <c r="A2" s="60" t="s">
        <v>1</v>
      </c>
      <c r="B2" s="60"/>
      <c r="C2" s="60"/>
    </row>
    <row r="3" spans="1:3" ht="21.75" customHeight="1" x14ac:dyDescent="0.2">
      <c r="A3" s="60" t="s">
        <v>2</v>
      </c>
      <c r="B3" s="60"/>
      <c r="C3" s="60"/>
    </row>
    <row r="4" spans="1:3" ht="7.35" customHeight="1" x14ac:dyDescent="0.2"/>
  </sheetData>
  <mergeCells count="3">
    <mergeCell ref="A1:C1"/>
    <mergeCell ref="A2:C2"/>
    <mergeCell ref="A3:C3"/>
  </mergeCells>
  <pageMargins left="0.39" right="0.39" top="0.39" bottom="0.39" header="0" footer="0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24"/>
  <sheetViews>
    <sheetView rightToLeft="1" view="pageBreakPreview" zoomScaleNormal="100" zoomScaleSheetLayoutView="100" workbookViewId="0">
      <selection activeCell="R24" sqref="R24:S24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6.42578125" bestFit="1" customWidth="1"/>
    <col min="7" max="7" width="1.28515625" customWidth="1"/>
    <col min="8" max="8" width="15.85546875" bestFit="1" customWidth="1"/>
    <col min="9" max="9" width="1.28515625" customWidth="1"/>
    <col min="10" max="10" width="16.425781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5" width="1.28515625" customWidth="1"/>
    <col min="16" max="16" width="17.28515625" bestFit="1" customWidth="1"/>
    <col min="17" max="17" width="1.28515625" customWidth="1"/>
    <col min="18" max="18" width="15.7109375" bestFit="1" customWidth="1"/>
    <col min="19" max="19" width="1.28515625" customWidth="1"/>
    <col min="20" max="20" width="17.28515625" bestFit="1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22" ht="21.75" customHeight="1" x14ac:dyDescent="0.2">
      <c r="A2" s="60" t="s">
        <v>196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spans="1:22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spans="1:22" ht="14.45" customHeight="1" x14ac:dyDescent="0.2"/>
    <row r="5" spans="1:22" ht="14.45" customHeight="1" x14ac:dyDescent="0.2">
      <c r="A5" s="1" t="s">
        <v>221</v>
      </c>
      <c r="B5" s="71" t="s">
        <v>222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22" ht="14.45" customHeight="1" x14ac:dyDescent="0.2">
      <c r="D6" s="67" t="s">
        <v>215</v>
      </c>
      <c r="E6" s="67"/>
      <c r="F6" s="67"/>
      <c r="G6" s="67"/>
      <c r="H6" s="67"/>
      <c r="I6" s="67"/>
      <c r="J6" s="67"/>
      <c r="K6" s="67"/>
      <c r="L6" s="67"/>
      <c r="N6" s="67" t="s">
        <v>216</v>
      </c>
      <c r="O6" s="67"/>
      <c r="P6" s="67"/>
      <c r="Q6" s="67"/>
      <c r="R6" s="67"/>
      <c r="S6" s="67"/>
      <c r="T6" s="67"/>
      <c r="U6" s="67"/>
      <c r="V6" s="67"/>
    </row>
    <row r="7" spans="1:22" ht="14.45" customHeight="1" x14ac:dyDescent="0.2">
      <c r="D7" s="3"/>
      <c r="E7" s="3"/>
      <c r="F7" s="3"/>
      <c r="G7" s="3"/>
      <c r="H7" s="3"/>
      <c r="I7" s="3"/>
      <c r="J7" s="72" t="s">
        <v>74</v>
      </c>
      <c r="K7" s="72"/>
      <c r="L7" s="72"/>
      <c r="N7" s="3"/>
      <c r="O7" s="3"/>
      <c r="P7" s="3"/>
      <c r="Q7" s="3"/>
      <c r="R7" s="3"/>
      <c r="S7" s="3"/>
      <c r="T7" s="72" t="s">
        <v>74</v>
      </c>
      <c r="U7" s="72"/>
      <c r="V7" s="72"/>
    </row>
    <row r="8" spans="1:22" ht="14.45" customHeight="1" x14ac:dyDescent="0.2">
      <c r="A8" s="67" t="s">
        <v>98</v>
      </c>
      <c r="B8" s="67"/>
      <c r="D8" s="2" t="s">
        <v>223</v>
      </c>
      <c r="F8" s="2" t="s">
        <v>219</v>
      </c>
      <c r="H8" s="2" t="s">
        <v>220</v>
      </c>
      <c r="J8" s="4" t="s">
        <v>193</v>
      </c>
      <c r="K8" s="3"/>
      <c r="L8" s="4" t="s">
        <v>201</v>
      </c>
      <c r="N8" s="2" t="s">
        <v>223</v>
      </c>
      <c r="P8" s="2" t="s">
        <v>219</v>
      </c>
      <c r="R8" s="2" t="s">
        <v>220</v>
      </c>
      <c r="T8" s="4" t="s">
        <v>193</v>
      </c>
      <c r="U8" s="3"/>
      <c r="V8" s="4" t="s">
        <v>201</v>
      </c>
    </row>
    <row r="9" spans="1:22" ht="21.75" customHeight="1" x14ac:dyDescent="0.2">
      <c r="A9" s="69" t="s">
        <v>106</v>
      </c>
      <c r="B9" s="69"/>
      <c r="D9" s="23">
        <v>0</v>
      </c>
      <c r="E9" s="19"/>
      <c r="F9" s="23">
        <v>0</v>
      </c>
      <c r="G9" s="19"/>
      <c r="H9" s="23">
        <v>-2935005286</v>
      </c>
      <c r="I9" s="19"/>
      <c r="J9" s="23">
        <v>-2935005286</v>
      </c>
      <c r="L9" s="40">
        <f t="shared" ref="L9:L17" si="0">J9/1101487133757</f>
        <v>-2.6645842661721856E-3</v>
      </c>
      <c r="N9" s="23">
        <v>0</v>
      </c>
      <c r="O9" s="19"/>
      <c r="P9" s="37">
        <v>0</v>
      </c>
      <c r="Q9" s="19"/>
      <c r="R9" s="23">
        <v>-6069303606</v>
      </c>
      <c r="S9" s="19"/>
      <c r="T9" s="23">
        <v>-6069303606</v>
      </c>
      <c r="V9" s="40">
        <f t="shared" ref="V9:V17" si="1">T9/2191011515012</f>
        <v>-2.7700920622348983E-3</v>
      </c>
    </row>
    <row r="10" spans="1:22" ht="21.75" customHeight="1" x14ac:dyDescent="0.2">
      <c r="A10" s="61" t="s">
        <v>224</v>
      </c>
      <c r="B10" s="61"/>
      <c r="D10" s="24">
        <v>0</v>
      </c>
      <c r="E10" s="19"/>
      <c r="F10" s="24">
        <v>0</v>
      </c>
      <c r="G10" s="19"/>
      <c r="H10" s="24">
        <v>0</v>
      </c>
      <c r="I10" s="19"/>
      <c r="J10" s="24">
        <v>0</v>
      </c>
      <c r="L10" s="40">
        <f t="shared" si="0"/>
        <v>0</v>
      </c>
      <c r="N10" s="24">
        <v>0</v>
      </c>
      <c r="O10" s="19"/>
      <c r="P10" s="35">
        <v>0</v>
      </c>
      <c r="Q10" s="19"/>
      <c r="R10" s="24">
        <v>-636325138</v>
      </c>
      <c r="S10" s="19"/>
      <c r="T10" s="24">
        <v>-636325138</v>
      </c>
      <c r="V10" s="40">
        <f t="shared" si="1"/>
        <v>-2.9042528240501509E-4</v>
      </c>
    </row>
    <row r="11" spans="1:22" ht="21.75" customHeight="1" x14ac:dyDescent="0.2">
      <c r="A11" s="61" t="s">
        <v>225</v>
      </c>
      <c r="B11" s="61"/>
      <c r="D11" s="24">
        <v>0</v>
      </c>
      <c r="E11" s="19"/>
      <c r="F11" s="24">
        <v>0</v>
      </c>
      <c r="G11" s="19"/>
      <c r="H11" s="24">
        <v>0</v>
      </c>
      <c r="I11" s="19"/>
      <c r="J11" s="24">
        <v>0</v>
      </c>
      <c r="L11" s="40">
        <f t="shared" si="0"/>
        <v>0</v>
      </c>
      <c r="N11" s="24">
        <v>0</v>
      </c>
      <c r="O11" s="19"/>
      <c r="P11" s="35">
        <v>0</v>
      </c>
      <c r="Q11" s="19"/>
      <c r="R11" s="24">
        <v>-33296878</v>
      </c>
      <c r="S11" s="19"/>
      <c r="T11" s="24">
        <v>-33296878</v>
      </c>
      <c r="V11" s="40">
        <f t="shared" si="1"/>
        <v>-1.5197034690079042E-5</v>
      </c>
    </row>
    <row r="12" spans="1:22" ht="21.75" customHeight="1" x14ac:dyDescent="0.2">
      <c r="A12" s="61" t="s">
        <v>226</v>
      </c>
      <c r="B12" s="61"/>
      <c r="D12" s="24">
        <v>0</v>
      </c>
      <c r="E12" s="19"/>
      <c r="F12" s="24">
        <v>0</v>
      </c>
      <c r="G12" s="19"/>
      <c r="H12" s="24">
        <v>0</v>
      </c>
      <c r="I12" s="19"/>
      <c r="J12" s="24">
        <v>0</v>
      </c>
      <c r="L12" s="40">
        <f t="shared" si="0"/>
        <v>0</v>
      </c>
      <c r="N12" s="24">
        <v>0</v>
      </c>
      <c r="O12" s="19"/>
      <c r="P12" s="35">
        <v>0</v>
      </c>
      <c r="Q12" s="19"/>
      <c r="R12" s="24">
        <v>-152441755</v>
      </c>
      <c r="S12" s="19"/>
      <c r="T12" s="24">
        <v>-152441755</v>
      </c>
      <c r="V12" s="40">
        <f t="shared" si="1"/>
        <v>-6.9575971625674039E-5</v>
      </c>
    </row>
    <row r="13" spans="1:22" ht="21.75" customHeight="1" x14ac:dyDescent="0.2">
      <c r="A13" s="61" t="s">
        <v>102</v>
      </c>
      <c r="B13" s="61"/>
      <c r="D13" s="24">
        <v>0</v>
      </c>
      <c r="E13" s="19"/>
      <c r="F13" s="24">
        <v>-224851780</v>
      </c>
      <c r="G13" s="19"/>
      <c r="H13" s="24">
        <v>0</v>
      </c>
      <c r="I13" s="19"/>
      <c r="J13" s="24">
        <v>-224851780</v>
      </c>
      <c r="L13" s="40">
        <f t="shared" si="0"/>
        <v>-2.0413473122746865E-4</v>
      </c>
      <c r="N13" s="24">
        <v>0</v>
      </c>
      <c r="O13" s="19"/>
      <c r="P13" s="35">
        <v>-23909912200</v>
      </c>
      <c r="Q13" s="19"/>
      <c r="R13" s="24">
        <v>0</v>
      </c>
      <c r="S13" s="19"/>
      <c r="T13" s="24">
        <v>-23909912200</v>
      </c>
      <c r="V13" s="40">
        <f t="shared" si="1"/>
        <v>-1.0912727768055134E-2</v>
      </c>
    </row>
    <row r="14" spans="1:22" ht="21.75" customHeight="1" x14ac:dyDescent="0.2">
      <c r="A14" s="61" t="s">
        <v>107</v>
      </c>
      <c r="B14" s="61"/>
      <c r="D14" s="24">
        <v>0</v>
      </c>
      <c r="E14" s="19"/>
      <c r="F14" s="24">
        <v>21701926400</v>
      </c>
      <c r="G14" s="19"/>
      <c r="H14" s="24">
        <v>0</v>
      </c>
      <c r="I14" s="19"/>
      <c r="J14" s="24">
        <v>21701926400</v>
      </c>
      <c r="L14" s="40">
        <f t="shared" si="0"/>
        <v>1.9702387558516575E-2</v>
      </c>
      <c r="N14" s="24">
        <v>0</v>
      </c>
      <c r="O14" s="19"/>
      <c r="P14" s="35">
        <v>14360746400</v>
      </c>
      <c r="Q14" s="19"/>
      <c r="R14" s="24">
        <v>0</v>
      </c>
      <c r="S14" s="19"/>
      <c r="T14" s="24">
        <v>14360746400</v>
      </c>
      <c r="V14" s="40">
        <f t="shared" si="1"/>
        <v>6.5543911118702393E-3</v>
      </c>
    </row>
    <row r="15" spans="1:22" ht="21.75" customHeight="1" x14ac:dyDescent="0.2">
      <c r="A15" s="61" t="s">
        <v>103</v>
      </c>
      <c r="B15" s="61"/>
      <c r="D15" s="24">
        <v>0</v>
      </c>
      <c r="E15" s="19"/>
      <c r="F15" s="24">
        <v>232913065</v>
      </c>
      <c r="G15" s="19"/>
      <c r="H15" s="24">
        <v>0</v>
      </c>
      <c r="I15" s="19"/>
      <c r="J15" s="24">
        <v>232913065</v>
      </c>
      <c r="L15" s="40">
        <f t="shared" si="0"/>
        <v>2.1145327790218486E-4</v>
      </c>
      <c r="N15" s="24">
        <v>0</v>
      </c>
      <c r="O15" s="19"/>
      <c r="P15" s="35">
        <v>232913065</v>
      </c>
      <c r="Q15" s="19"/>
      <c r="R15" s="24">
        <v>0</v>
      </c>
      <c r="S15" s="19"/>
      <c r="T15" s="24">
        <v>232913065</v>
      </c>
      <c r="V15" s="40">
        <f t="shared" si="1"/>
        <v>1.0630389817861105E-4</v>
      </c>
    </row>
    <row r="16" spans="1:22" ht="21.75" customHeight="1" x14ac:dyDescent="0.2">
      <c r="A16" s="61" t="s">
        <v>108</v>
      </c>
      <c r="B16" s="61"/>
      <c r="D16" s="24">
        <v>0</v>
      </c>
      <c r="E16" s="19"/>
      <c r="F16" s="24">
        <v>27214485752</v>
      </c>
      <c r="G16" s="19"/>
      <c r="H16" s="24">
        <v>0</v>
      </c>
      <c r="I16" s="19"/>
      <c r="J16" s="24">
        <v>27214485752</v>
      </c>
      <c r="L16" s="40">
        <f t="shared" si="0"/>
        <v>2.4707039163658365E-2</v>
      </c>
      <c r="N16" s="24">
        <v>0</v>
      </c>
      <c r="O16" s="19"/>
      <c r="P16" s="35">
        <v>16194549653</v>
      </c>
      <c r="Q16" s="19"/>
      <c r="R16" s="24">
        <v>0</v>
      </c>
      <c r="S16" s="19"/>
      <c r="T16" s="24">
        <v>16194549653</v>
      </c>
      <c r="V16" s="40">
        <f t="shared" si="1"/>
        <v>7.3913576181781513E-3</v>
      </c>
    </row>
    <row r="17" spans="1:22" ht="21.75" customHeight="1" x14ac:dyDescent="0.2">
      <c r="A17" s="61" t="s">
        <v>101</v>
      </c>
      <c r="B17" s="61"/>
      <c r="D17" s="24">
        <v>0</v>
      </c>
      <c r="E17" s="19"/>
      <c r="F17" s="24">
        <v>570580000</v>
      </c>
      <c r="G17" s="19"/>
      <c r="H17" s="24">
        <v>0</v>
      </c>
      <c r="I17" s="19"/>
      <c r="J17" s="24">
        <v>570580000</v>
      </c>
      <c r="L17" s="40">
        <f t="shared" si="0"/>
        <v>5.1800877424127605E-4</v>
      </c>
      <c r="N17" s="24">
        <v>0</v>
      </c>
      <c r="O17" s="19"/>
      <c r="P17" s="35">
        <v>1112612000</v>
      </c>
      <c r="Q17" s="19"/>
      <c r="R17" s="24">
        <v>0</v>
      </c>
      <c r="S17" s="19"/>
      <c r="T17" s="24">
        <v>1112612000</v>
      </c>
      <c r="V17" s="40">
        <f t="shared" si="1"/>
        <v>5.0780746352850929E-4</v>
      </c>
    </row>
    <row r="18" spans="1:22" ht="21.75" customHeight="1" x14ac:dyDescent="0.2">
      <c r="A18" s="61" t="s">
        <v>104</v>
      </c>
      <c r="B18" s="61"/>
      <c r="D18" s="24">
        <v>0</v>
      </c>
      <c r="E18" s="19"/>
      <c r="F18" s="24">
        <v>-2125100999</v>
      </c>
      <c r="G18" s="19"/>
      <c r="H18" s="24">
        <v>0</v>
      </c>
      <c r="I18" s="19"/>
      <c r="J18" s="24">
        <v>-2125100999</v>
      </c>
      <c r="L18" s="40">
        <f>J18/1101487133757</f>
        <v>-1.9293016993776528E-3</v>
      </c>
      <c r="N18" s="24">
        <v>0</v>
      </c>
      <c r="O18" s="19"/>
      <c r="P18" s="35">
        <v>-2125100999</v>
      </c>
      <c r="Q18" s="19"/>
      <c r="R18" s="24">
        <v>0</v>
      </c>
      <c r="S18" s="19"/>
      <c r="T18" s="24">
        <v>-2125100999</v>
      </c>
      <c r="V18" s="40">
        <f>T18/2191011515012</f>
        <v>-9.6991776831823774E-4</v>
      </c>
    </row>
    <row r="19" spans="1:22" ht="21.75" customHeight="1" x14ac:dyDescent="0.2">
      <c r="A19" s="63" t="s">
        <v>105</v>
      </c>
      <c r="B19" s="63"/>
      <c r="D19" s="25">
        <v>0</v>
      </c>
      <c r="E19" s="19"/>
      <c r="F19" s="25">
        <v>0</v>
      </c>
      <c r="G19" s="19"/>
      <c r="H19" s="25">
        <v>0</v>
      </c>
      <c r="I19" s="19"/>
      <c r="J19" s="25">
        <v>0</v>
      </c>
      <c r="L19" s="40">
        <f>J19/1101487133757</f>
        <v>0</v>
      </c>
      <c r="N19" s="25">
        <v>0</v>
      </c>
      <c r="O19" s="19"/>
      <c r="P19" s="35">
        <v>0</v>
      </c>
      <c r="Q19" s="19"/>
      <c r="R19" s="25">
        <v>0</v>
      </c>
      <c r="S19" s="19"/>
      <c r="T19" s="25">
        <v>0</v>
      </c>
      <c r="V19" s="40">
        <f>T19/2191011515012</f>
        <v>0</v>
      </c>
    </row>
    <row r="20" spans="1:22" ht="21.75" customHeight="1" thickBot="1" x14ac:dyDescent="0.25">
      <c r="A20" s="65" t="s">
        <v>74</v>
      </c>
      <c r="B20" s="65"/>
      <c r="D20" s="26">
        <v>0</v>
      </c>
      <c r="E20" s="19"/>
      <c r="F20" s="26">
        <v>47369952438</v>
      </c>
      <c r="G20" s="19"/>
      <c r="H20" s="26">
        <v>-2935005286</v>
      </c>
      <c r="I20" s="19"/>
      <c r="J20" s="26">
        <v>44434947152</v>
      </c>
      <c r="L20" s="41">
        <f>SUM(L9:L19)</f>
        <v>4.0340868077541087E-2</v>
      </c>
      <c r="N20" s="26">
        <v>0</v>
      </c>
      <c r="O20" s="19"/>
      <c r="P20" s="36">
        <v>5865807919</v>
      </c>
      <c r="Q20" s="19"/>
      <c r="R20" s="26">
        <v>-6891367377</v>
      </c>
      <c r="S20" s="19"/>
      <c r="T20" s="26">
        <v>-1025559458</v>
      </c>
      <c r="V20" s="41">
        <f>SUM(V9:V19)</f>
        <v>-4.6807579557352674E-4</v>
      </c>
    </row>
    <row r="21" spans="1:22" ht="13.5" thickTop="1" x14ac:dyDescent="0.2"/>
    <row r="23" spans="1:22" x14ac:dyDescent="0.2">
      <c r="F23" s="19">
        <f>'درآمد ناشی از تغییر قیمت اوراق'!I99</f>
        <v>47369952438</v>
      </c>
      <c r="G23" s="19"/>
      <c r="H23" s="19">
        <f>'درآمد ناشی از فروش'!I28</f>
        <v>-2935005286</v>
      </c>
      <c r="I23" s="19"/>
      <c r="J23" s="19"/>
      <c r="K23" s="19"/>
      <c r="L23" s="19"/>
      <c r="M23" s="19"/>
      <c r="N23" s="19"/>
      <c r="O23" s="19"/>
      <c r="P23" s="19">
        <f>'درآمد ناشی از تغییر قیمت اوراق'!Q99</f>
        <v>5865807919</v>
      </c>
      <c r="Q23" s="19"/>
      <c r="R23" s="77">
        <f>'درآمد ناشی از فروش'!Q28</f>
        <v>-6891367377</v>
      </c>
      <c r="S23" s="77"/>
      <c r="T23" s="19"/>
      <c r="U23" s="19">
        <f>'[1]درآمد ناشی از فروش'!S48</f>
        <v>0</v>
      </c>
    </row>
    <row r="24" spans="1:22" x14ac:dyDescent="0.2">
      <c r="F24" s="19">
        <f>F23-F20</f>
        <v>0</v>
      </c>
      <c r="G24" s="19"/>
      <c r="H24" s="19">
        <f>H23-H20</f>
        <v>0</v>
      </c>
      <c r="I24" s="19"/>
      <c r="J24" s="19"/>
      <c r="K24" s="19"/>
      <c r="L24" s="19"/>
      <c r="M24" s="19"/>
      <c r="N24" s="19"/>
      <c r="O24" s="19"/>
      <c r="P24" s="19">
        <f>P23-P20</f>
        <v>0</v>
      </c>
      <c r="Q24" s="19"/>
      <c r="R24" s="77">
        <f>R23-R20</f>
        <v>0</v>
      </c>
      <c r="S24" s="77"/>
      <c r="T24" s="19"/>
      <c r="U24" s="19">
        <f>U23-U20</f>
        <v>0</v>
      </c>
    </row>
  </sheetData>
  <mergeCells count="23">
    <mergeCell ref="J7:L7"/>
    <mergeCell ref="T7:V7"/>
    <mergeCell ref="A8:B8"/>
    <mergeCell ref="A9:B9"/>
    <mergeCell ref="A1:V1"/>
    <mergeCell ref="A2:V2"/>
    <mergeCell ref="A3:V3"/>
    <mergeCell ref="B5:V5"/>
    <mergeCell ref="D6:L6"/>
    <mergeCell ref="N6:V6"/>
    <mergeCell ref="A13:B13"/>
    <mergeCell ref="A14:B14"/>
    <mergeCell ref="A15:B15"/>
    <mergeCell ref="A10:B10"/>
    <mergeCell ref="A11:B11"/>
    <mergeCell ref="A12:B12"/>
    <mergeCell ref="R23:S23"/>
    <mergeCell ref="R24:S24"/>
    <mergeCell ref="A19:B19"/>
    <mergeCell ref="A20:B20"/>
    <mergeCell ref="A16:B16"/>
    <mergeCell ref="A17:B17"/>
    <mergeCell ref="A18:B18"/>
  </mergeCells>
  <pageMargins left="0.39" right="0.39" top="0.39" bottom="0.39" header="0" footer="0"/>
  <pageSetup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33"/>
  <sheetViews>
    <sheetView rightToLeft="1" view="pageBreakPreview" topLeftCell="A9" zoomScaleNormal="100" zoomScaleSheetLayoutView="100" workbookViewId="0">
      <selection activeCell="H29" sqref="H29"/>
    </sheetView>
  </sheetViews>
  <sheetFormatPr defaultRowHeight="12.75" x14ac:dyDescent="0.2"/>
  <cols>
    <col min="1" max="1" width="6.7109375" bestFit="1" customWidth="1"/>
    <col min="2" max="2" width="22.5703125" customWidth="1"/>
    <col min="3" max="3" width="1.28515625" customWidth="1"/>
    <col min="4" max="4" width="17.7109375" bestFit="1" customWidth="1"/>
    <col min="5" max="5" width="1.28515625" customWidth="1"/>
    <col min="6" max="6" width="17" bestFit="1" customWidth="1"/>
    <col min="7" max="7" width="1.28515625" customWidth="1"/>
    <col min="8" max="8" width="13.7109375" bestFit="1" customWidth="1"/>
    <col min="9" max="9" width="1.28515625" customWidth="1"/>
    <col min="10" max="10" width="17.7109375" bestFit="1" customWidth="1"/>
    <col min="11" max="11" width="1.28515625" customWidth="1"/>
    <col min="12" max="12" width="19.140625" bestFit="1" customWidth="1"/>
    <col min="13" max="13" width="1.28515625" customWidth="1"/>
    <col min="14" max="14" width="17.7109375" bestFit="1" customWidth="1"/>
    <col min="15" max="15" width="1.28515625" customWidth="1"/>
    <col min="16" max="16" width="13.7109375" bestFit="1" customWidth="1"/>
    <col min="17" max="17" width="1.28515625" customWidth="1"/>
    <col min="18" max="18" width="19.140625" bestFit="1" customWidth="1"/>
    <col min="19" max="19" width="0.28515625" customWidth="1"/>
  </cols>
  <sheetData>
    <row r="1" spans="1:18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8" ht="21.75" customHeight="1" x14ac:dyDescent="0.2">
      <c r="A2" s="60" t="s">
        <v>196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14.45" customHeight="1" x14ac:dyDescent="0.2"/>
    <row r="5" spans="1:18" ht="14.45" customHeight="1" x14ac:dyDescent="0.2">
      <c r="A5" s="1" t="s">
        <v>227</v>
      </c>
      <c r="B5" s="71" t="s">
        <v>228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1:18" ht="14.45" customHeight="1" x14ac:dyDescent="0.2">
      <c r="D6" s="67" t="s">
        <v>215</v>
      </c>
      <c r="E6" s="67"/>
      <c r="F6" s="67"/>
      <c r="G6" s="67"/>
      <c r="H6" s="67"/>
      <c r="I6" s="67"/>
      <c r="J6" s="67"/>
      <c r="L6" s="67" t="s">
        <v>216</v>
      </c>
      <c r="M6" s="67"/>
      <c r="N6" s="67"/>
      <c r="O6" s="67"/>
      <c r="P6" s="67"/>
      <c r="Q6" s="67"/>
      <c r="R6" s="67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67" t="s">
        <v>229</v>
      </c>
      <c r="B8" s="67"/>
      <c r="D8" s="2" t="s">
        <v>230</v>
      </c>
      <c r="F8" s="2" t="s">
        <v>219</v>
      </c>
      <c r="H8" s="2" t="s">
        <v>220</v>
      </c>
      <c r="J8" s="2" t="s">
        <v>74</v>
      </c>
      <c r="L8" s="2" t="s">
        <v>230</v>
      </c>
      <c r="N8" s="2" t="s">
        <v>219</v>
      </c>
      <c r="P8" s="2" t="s">
        <v>220</v>
      </c>
      <c r="R8" s="2" t="s">
        <v>74</v>
      </c>
    </row>
    <row r="9" spans="1:18" ht="21.75" customHeight="1" x14ac:dyDescent="0.2">
      <c r="A9" s="69" t="s">
        <v>125</v>
      </c>
      <c r="B9" s="69"/>
      <c r="D9" s="23">
        <v>19366307446</v>
      </c>
      <c r="E9" s="19"/>
      <c r="F9" s="23">
        <v>0</v>
      </c>
      <c r="G9" s="19"/>
      <c r="H9" s="23">
        <v>750375000</v>
      </c>
      <c r="I9" s="19"/>
      <c r="J9" s="23">
        <f>D9+F9+H9</f>
        <v>20116682446</v>
      </c>
      <c r="K9" s="19"/>
      <c r="L9" s="23">
        <v>60457693460</v>
      </c>
      <c r="M9" s="19"/>
      <c r="N9" s="23">
        <v>0</v>
      </c>
      <c r="O9" s="19"/>
      <c r="P9" s="23">
        <v>750375000</v>
      </c>
      <c r="Q9" s="19"/>
      <c r="R9" s="46">
        <f>L9+N9+P9</f>
        <v>61208068460</v>
      </c>
    </row>
    <row r="10" spans="1:18" ht="21.75" customHeight="1" x14ac:dyDescent="0.2">
      <c r="A10" s="61" t="s">
        <v>131</v>
      </c>
      <c r="B10" s="61"/>
      <c r="D10" s="24">
        <v>55352569589</v>
      </c>
      <c r="E10" s="19"/>
      <c r="F10" s="24">
        <v>0</v>
      </c>
      <c r="G10" s="19"/>
      <c r="H10" s="24">
        <v>0</v>
      </c>
      <c r="I10" s="19"/>
      <c r="J10" s="24">
        <f>D10+F10+H10</f>
        <v>55352569589</v>
      </c>
      <c r="K10" s="19"/>
      <c r="L10" s="24">
        <v>94706865426</v>
      </c>
      <c r="M10" s="19"/>
      <c r="N10" s="24">
        <v>-1087499999</v>
      </c>
      <c r="O10" s="19"/>
      <c r="P10" s="24">
        <v>0</v>
      </c>
      <c r="Q10" s="19"/>
      <c r="R10" s="43">
        <f>L10+N10+P10</f>
        <v>93619365427</v>
      </c>
    </row>
    <row r="11" spans="1:18" ht="21.75" customHeight="1" x14ac:dyDescent="0.2">
      <c r="A11" s="61" t="s">
        <v>164</v>
      </c>
      <c r="B11" s="61"/>
      <c r="D11" s="24">
        <v>42523795215</v>
      </c>
      <c r="E11" s="19"/>
      <c r="F11" s="24">
        <v>10493690951</v>
      </c>
      <c r="G11" s="19"/>
      <c r="H11" s="24">
        <v>0</v>
      </c>
      <c r="I11" s="19"/>
      <c r="J11" s="43">
        <f t="shared" ref="J11:J28" si="0">D11+F11+H11</f>
        <v>53017486166</v>
      </c>
      <c r="K11" s="19"/>
      <c r="L11" s="24">
        <v>83402787816</v>
      </c>
      <c r="M11" s="19"/>
      <c r="N11" s="24">
        <v>21143334557</v>
      </c>
      <c r="O11" s="19"/>
      <c r="P11" s="24">
        <v>0</v>
      </c>
      <c r="Q11" s="19"/>
      <c r="R11" s="43">
        <f t="shared" ref="R11:R28" si="1">L11+N11+P11</f>
        <v>104546122373</v>
      </c>
    </row>
    <row r="12" spans="1:18" ht="21.75" customHeight="1" x14ac:dyDescent="0.2">
      <c r="A12" s="61" t="s">
        <v>161</v>
      </c>
      <c r="B12" s="61"/>
      <c r="D12" s="24">
        <v>57201182505</v>
      </c>
      <c r="E12" s="19"/>
      <c r="F12" s="24">
        <v>9801722638</v>
      </c>
      <c r="G12" s="19"/>
      <c r="H12" s="24">
        <v>0</v>
      </c>
      <c r="I12" s="19"/>
      <c r="J12" s="43">
        <f t="shared" si="0"/>
        <v>67002905143</v>
      </c>
      <c r="K12" s="19"/>
      <c r="L12" s="24">
        <v>225703987585</v>
      </c>
      <c r="M12" s="19"/>
      <c r="N12" s="24">
        <v>-93225934411</v>
      </c>
      <c r="O12" s="19"/>
      <c r="P12" s="24">
        <v>0</v>
      </c>
      <c r="Q12" s="19"/>
      <c r="R12" s="43">
        <f t="shared" si="1"/>
        <v>132478053174</v>
      </c>
    </row>
    <row r="13" spans="1:18" ht="21.75" customHeight="1" x14ac:dyDescent="0.2">
      <c r="A13" s="61" t="s">
        <v>128</v>
      </c>
      <c r="B13" s="61"/>
      <c r="D13" s="24">
        <v>35058998615</v>
      </c>
      <c r="E13" s="19"/>
      <c r="F13" s="24">
        <v>0</v>
      </c>
      <c r="G13" s="19"/>
      <c r="H13" s="24">
        <v>0</v>
      </c>
      <c r="I13" s="19"/>
      <c r="J13" s="43">
        <f t="shared" si="0"/>
        <v>35058998615</v>
      </c>
      <c r="K13" s="19"/>
      <c r="L13" s="24">
        <v>69114413262</v>
      </c>
      <c r="M13" s="19"/>
      <c r="N13" s="24">
        <v>0</v>
      </c>
      <c r="O13" s="19"/>
      <c r="P13" s="24">
        <v>0</v>
      </c>
      <c r="Q13" s="19"/>
      <c r="R13" s="43">
        <f t="shared" si="1"/>
        <v>69114413262</v>
      </c>
    </row>
    <row r="14" spans="1:18" ht="21.75" customHeight="1" x14ac:dyDescent="0.2">
      <c r="A14" s="61" t="s">
        <v>158</v>
      </c>
      <c r="B14" s="61"/>
      <c r="D14" s="24">
        <v>38765712375</v>
      </c>
      <c r="E14" s="19"/>
      <c r="F14" s="24">
        <v>7967265442</v>
      </c>
      <c r="G14" s="19"/>
      <c r="H14" s="24">
        <v>0</v>
      </c>
      <c r="I14" s="19"/>
      <c r="J14" s="43">
        <f t="shared" si="0"/>
        <v>46732977817</v>
      </c>
      <c r="K14" s="19"/>
      <c r="L14" s="24">
        <v>76039147665</v>
      </c>
      <c r="M14" s="19"/>
      <c r="N14" s="24">
        <v>16207382441</v>
      </c>
      <c r="O14" s="19"/>
      <c r="P14" s="24">
        <v>0</v>
      </c>
      <c r="Q14" s="19"/>
      <c r="R14" s="43">
        <f t="shared" si="1"/>
        <v>92246530106</v>
      </c>
    </row>
    <row r="15" spans="1:18" ht="21.75" customHeight="1" x14ac:dyDescent="0.2">
      <c r="A15" s="61" t="s">
        <v>155</v>
      </c>
      <c r="B15" s="61"/>
      <c r="D15" s="24">
        <v>11242124072</v>
      </c>
      <c r="E15" s="19"/>
      <c r="F15" s="24">
        <v>23847187667</v>
      </c>
      <c r="G15" s="19"/>
      <c r="H15" s="24">
        <v>0</v>
      </c>
      <c r="I15" s="19"/>
      <c r="J15" s="43">
        <f t="shared" si="0"/>
        <v>35089311739</v>
      </c>
      <c r="K15" s="19"/>
      <c r="L15" s="24">
        <v>22028775551</v>
      </c>
      <c r="M15" s="19"/>
      <c r="N15" s="24">
        <v>23847187667</v>
      </c>
      <c r="O15" s="19"/>
      <c r="P15" s="24">
        <v>0</v>
      </c>
      <c r="Q15" s="19"/>
      <c r="R15" s="43">
        <f t="shared" si="1"/>
        <v>45875963218</v>
      </c>
    </row>
    <row r="16" spans="1:18" ht="21.75" customHeight="1" x14ac:dyDescent="0.2">
      <c r="A16" s="61" t="s">
        <v>152</v>
      </c>
      <c r="B16" s="61"/>
      <c r="D16" s="24">
        <v>14079456077</v>
      </c>
      <c r="E16" s="19"/>
      <c r="F16" s="24">
        <v>18175911471</v>
      </c>
      <c r="G16" s="19"/>
      <c r="H16" s="24">
        <v>0</v>
      </c>
      <c r="I16" s="19"/>
      <c r="J16" s="43">
        <f t="shared" si="0"/>
        <v>32255367548</v>
      </c>
      <c r="K16" s="19"/>
      <c r="L16" s="24">
        <v>30320189730</v>
      </c>
      <c r="M16" s="19"/>
      <c r="N16" s="24">
        <v>-4579508537</v>
      </c>
      <c r="O16" s="19"/>
      <c r="P16" s="24">
        <v>0</v>
      </c>
      <c r="Q16" s="19"/>
      <c r="R16" s="43">
        <f t="shared" si="1"/>
        <v>25740681193</v>
      </c>
    </row>
    <row r="17" spans="1:18" ht="21.75" customHeight="1" x14ac:dyDescent="0.2">
      <c r="A17" s="61" t="s">
        <v>167</v>
      </c>
      <c r="B17" s="61"/>
      <c r="D17" s="24">
        <v>4178167637</v>
      </c>
      <c r="E17" s="19"/>
      <c r="F17" s="24">
        <v>0</v>
      </c>
      <c r="G17" s="19"/>
      <c r="H17" s="24">
        <v>0</v>
      </c>
      <c r="I17" s="19"/>
      <c r="J17" s="43">
        <f t="shared" si="0"/>
        <v>4178167637</v>
      </c>
      <c r="K17" s="19"/>
      <c r="L17" s="24">
        <v>8240269294</v>
      </c>
      <c r="M17" s="19"/>
      <c r="N17" s="24">
        <v>0</v>
      </c>
      <c r="O17" s="19"/>
      <c r="P17" s="24">
        <v>0</v>
      </c>
      <c r="Q17" s="19"/>
      <c r="R17" s="43">
        <f t="shared" si="1"/>
        <v>8240269294</v>
      </c>
    </row>
    <row r="18" spans="1:18" ht="21.75" customHeight="1" x14ac:dyDescent="0.2">
      <c r="A18" s="61" t="s">
        <v>149</v>
      </c>
      <c r="B18" s="61"/>
      <c r="D18" s="24">
        <v>13307622178</v>
      </c>
      <c r="E18" s="19"/>
      <c r="F18" s="24">
        <v>12159944433</v>
      </c>
      <c r="G18" s="19"/>
      <c r="H18" s="24">
        <v>0</v>
      </c>
      <c r="I18" s="19"/>
      <c r="J18" s="43">
        <f t="shared" si="0"/>
        <v>25467566611</v>
      </c>
      <c r="K18" s="19"/>
      <c r="L18" s="24">
        <v>26071827311</v>
      </c>
      <c r="M18" s="19"/>
      <c r="N18" s="24">
        <v>12159944433</v>
      </c>
      <c r="O18" s="19"/>
      <c r="P18" s="24">
        <v>0</v>
      </c>
      <c r="Q18" s="19"/>
      <c r="R18" s="43">
        <f t="shared" si="1"/>
        <v>38231771744</v>
      </c>
    </row>
    <row r="19" spans="1:18" ht="21.75" customHeight="1" x14ac:dyDescent="0.2">
      <c r="A19" s="61" t="s">
        <v>140</v>
      </c>
      <c r="B19" s="61"/>
      <c r="D19" s="24">
        <v>20167221000</v>
      </c>
      <c r="E19" s="19"/>
      <c r="F19" s="24">
        <v>30513399313</v>
      </c>
      <c r="G19" s="19"/>
      <c r="H19" s="24">
        <v>0</v>
      </c>
      <c r="I19" s="19"/>
      <c r="J19" s="43">
        <f t="shared" si="0"/>
        <v>50680620313</v>
      </c>
      <c r="K19" s="19"/>
      <c r="L19" s="24">
        <v>39564943700</v>
      </c>
      <c r="M19" s="19"/>
      <c r="N19" s="24">
        <v>30513399313</v>
      </c>
      <c r="O19" s="19"/>
      <c r="P19" s="24">
        <v>0</v>
      </c>
      <c r="Q19" s="19"/>
      <c r="R19" s="43">
        <f t="shared" si="1"/>
        <v>70078343013</v>
      </c>
    </row>
    <row r="20" spans="1:18" ht="21.75" customHeight="1" x14ac:dyDescent="0.2">
      <c r="A20" s="61" t="s">
        <v>146</v>
      </c>
      <c r="B20" s="61"/>
      <c r="D20" s="24">
        <v>4173261744</v>
      </c>
      <c r="E20" s="19"/>
      <c r="F20" s="24">
        <v>3697488397</v>
      </c>
      <c r="G20" s="19"/>
      <c r="H20" s="24">
        <v>0</v>
      </c>
      <c r="I20" s="19"/>
      <c r="J20" s="43">
        <f t="shared" si="0"/>
        <v>7870750141</v>
      </c>
      <c r="K20" s="19"/>
      <c r="L20" s="24">
        <v>8294200967</v>
      </c>
      <c r="M20" s="19"/>
      <c r="N20" s="24">
        <v>8697668070</v>
      </c>
      <c r="O20" s="19"/>
      <c r="P20" s="24">
        <v>0</v>
      </c>
      <c r="Q20" s="19"/>
      <c r="R20" s="43">
        <f t="shared" si="1"/>
        <v>16991869037</v>
      </c>
    </row>
    <row r="21" spans="1:18" ht="21.75" customHeight="1" x14ac:dyDescent="0.2">
      <c r="A21" s="61" t="s">
        <v>134</v>
      </c>
      <c r="B21" s="61"/>
      <c r="D21" s="24">
        <v>58681396898</v>
      </c>
      <c r="E21" s="19"/>
      <c r="F21" s="24">
        <v>0</v>
      </c>
      <c r="G21" s="19"/>
      <c r="H21" s="24">
        <v>0</v>
      </c>
      <c r="I21" s="19"/>
      <c r="J21" s="43">
        <f t="shared" si="0"/>
        <v>58681396898</v>
      </c>
      <c r="K21" s="19"/>
      <c r="L21" s="24">
        <v>118688973728</v>
      </c>
      <c r="M21" s="19"/>
      <c r="N21" s="24">
        <v>0</v>
      </c>
      <c r="O21" s="19"/>
      <c r="P21" s="24">
        <v>0</v>
      </c>
      <c r="Q21" s="19"/>
      <c r="R21" s="43">
        <f t="shared" si="1"/>
        <v>118688973728</v>
      </c>
    </row>
    <row r="22" spans="1:18" ht="21.75" customHeight="1" x14ac:dyDescent="0.2">
      <c r="A22" s="61" t="s">
        <v>143</v>
      </c>
      <c r="B22" s="61"/>
      <c r="D22" s="24">
        <v>10740290145</v>
      </c>
      <c r="E22" s="19"/>
      <c r="F22" s="24">
        <v>0</v>
      </c>
      <c r="G22" s="19"/>
      <c r="H22" s="24">
        <v>0</v>
      </c>
      <c r="I22" s="19"/>
      <c r="J22" s="43">
        <f t="shared" si="0"/>
        <v>10740290145</v>
      </c>
      <c r="K22" s="19"/>
      <c r="L22" s="24">
        <v>21087573065</v>
      </c>
      <c r="M22" s="19"/>
      <c r="N22" s="24">
        <v>0</v>
      </c>
      <c r="O22" s="19"/>
      <c r="P22" s="24">
        <v>0</v>
      </c>
      <c r="Q22" s="19"/>
      <c r="R22" s="43">
        <f t="shared" si="1"/>
        <v>21087573065</v>
      </c>
    </row>
    <row r="23" spans="1:18" ht="21.75" customHeight="1" x14ac:dyDescent="0.2">
      <c r="A23" s="61" t="s">
        <v>137</v>
      </c>
      <c r="B23" s="61"/>
      <c r="D23" s="24">
        <v>12384420065</v>
      </c>
      <c r="E23" s="19"/>
      <c r="F23" s="24">
        <v>0</v>
      </c>
      <c r="G23" s="19"/>
      <c r="H23" s="24">
        <v>0</v>
      </c>
      <c r="I23" s="19"/>
      <c r="J23" s="43">
        <f t="shared" si="0"/>
        <v>12384420065</v>
      </c>
      <c r="K23" s="19"/>
      <c r="L23" s="24">
        <v>25006728582</v>
      </c>
      <c r="M23" s="19"/>
      <c r="N23" s="24">
        <v>0</v>
      </c>
      <c r="O23" s="19"/>
      <c r="P23" s="24">
        <v>0</v>
      </c>
      <c r="Q23" s="19"/>
      <c r="R23" s="43">
        <f t="shared" si="1"/>
        <v>25006728582</v>
      </c>
    </row>
    <row r="24" spans="1:18" ht="21.75" customHeight="1" x14ac:dyDescent="0.2">
      <c r="A24" s="61" t="s">
        <v>118</v>
      </c>
      <c r="B24" s="61"/>
      <c r="D24" s="43">
        <v>181145240783</v>
      </c>
      <c r="E24" s="19"/>
      <c r="F24" s="43">
        <v>-46334491912</v>
      </c>
      <c r="G24" s="19"/>
      <c r="H24" s="43">
        <v>0</v>
      </c>
      <c r="I24" s="19"/>
      <c r="J24" s="43">
        <f t="shared" si="0"/>
        <v>134810748871</v>
      </c>
      <c r="K24" s="19"/>
      <c r="L24" s="43">
        <v>359013436864</v>
      </c>
      <c r="M24" s="19"/>
      <c r="N24" s="43">
        <v>80890941621</v>
      </c>
      <c r="O24" s="19"/>
      <c r="P24" s="43">
        <v>0</v>
      </c>
      <c r="Q24" s="19"/>
      <c r="R24" s="43">
        <f t="shared" si="1"/>
        <v>439904378485</v>
      </c>
    </row>
    <row r="25" spans="1:18" ht="21.75" customHeight="1" x14ac:dyDescent="0.2">
      <c r="A25" s="61" t="s">
        <v>122</v>
      </c>
      <c r="B25" s="61"/>
      <c r="D25" s="43">
        <v>0</v>
      </c>
      <c r="E25" s="19"/>
      <c r="F25" s="43">
        <v>27141673765</v>
      </c>
      <c r="G25" s="19"/>
      <c r="H25" s="43">
        <v>0</v>
      </c>
      <c r="I25" s="19"/>
      <c r="J25" s="43">
        <f t="shared" si="0"/>
        <v>27141673765</v>
      </c>
      <c r="K25" s="19"/>
      <c r="L25" s="43">
        <v>0</v>
      </c>
      <c r="M25" s="19"/>
      <c r="N25" s="43">
        <v>52863863715</v>
      </c>
      <c r="O25" s="19"/>
      <c r="P25" s="43">
        <v>0</v>
      </c>
      <c r="Q25" s="19"/>
      <c r="R25" s="43">
        <f t="shared" si="1"/>
        <v>52863863715</v>
      </c>
    </row>
    <row r="26" spans="1:18" ht="21.75" customHeight="1" x14ac:dyDescent="0.2">
      <c r="A26" s="61" t="str">
        <f>'سود اوراق بهادار'!A25</f>
        <v>تبعی فولاد هرمزگان جنوب</v>
      </c>
      <c r="B26" s="61"/>
      <c r="D26" s="43">
        <f>'سود اوراق بهادار'!M25</f>
        <v>3830229180</v>
      </c>
      <c r="E26" s="19"/>
      <c r="F26" s="43">
        <v>0</v>
      </c>
      <c r="G26" s="19"/>
      <c r="H26" s="43">
        <v>0</v>
      </c>
      <c r="I26" s="19"/>
      <c r="J26" s="43">
        <f t="shared" si="0"/>
        <v>3830229180</v>
      </c>
      <c r="K26" s="19"/>
      <c r="L26" s="43">
        <f>'سود اوراق بهادار'!S25</f>
        <v>7660458360</v>
      </c>
      <c r="M26" s="19"/>
      <c r="N26" s="43">
        <v>0</v>
      </c>
      <c r="O26" s="19"/>
      <c r="P26" s="43">
        <v>0</v>
      </c>
      <c r="Q26" s="19"/>
      <c r="R26" s="43">
        <f t="shared" si="1"/>
        <v>7660458360</v>
      </c>
    </row>
    <row r="27" spans="1:18" ht="21.75" customHeight="1" x14ac:dyDescent="0.2">
      <c r="A27" s="61" t="s">
        <v>170</v>
      </c>
      <c r="B27" s="61"/>
      <c r="D27" s="43">
        <v>42516107354</v>
      </c>
      <c r="E27" s="19"/>
      <c r="F27" s="43">
        <v>0</v>
      </c>
      <c r="G27" s="19"/>
      <c r="H27" s="43">
        <v>0</v>
      </c>
      <c r="I27" s="19"/>
      <c r="J27" s="43">
        <f t="shared" si="0"/>
        <v>42516107354</v>
      </c>
      <c r="K27" s="19"/>
      <c r="L27" s="43">
        <v>85032214708</v>
      </c>
      <c r="M27" s="19"/>
      <c r="N27" s="43">
        <v>0</v>
      </c>
      <c r="O27" s="19"/>
      <c r="P27" s="43">
        <v>0</v>
      </c>
      <c r="Q27" s="19"/>
      <c r="R27" s="43">
        <f t="shared" si="1"/>
        <v>85032214708</v>
      </c>
    </row>
    <row r="28" spans="1:18" ht="21.75" customHeight="1" x14ac:dyDescent="0.2">
      <c r="A28" s="61" t="s">
        <v>170</v>
      </c>
      <c r="B28" s="61"/>
      <c r="D28" s="43">
        <v>44126272340</v>
      </c>
      <c r="E28" s="19"/>
      <c r="F28" s="43">
        <v>0</v>
      </c>
      <c r="G28" s="19"/>
      <c r="H28" s="43">
        <v>0</v>
      </c>
      <c r="I28" s="19"/>
      <c r="J28" s="43">
        <f t="shared" si="0"/>
        <v>44126272340</v>
      </c>
      <c r="K28" s="19"/>
      <c r="L28" s="43">
        <v>88252544680</v>
      </c>
      <c r="M28" s="19"/>
      <c r="N28" s="43">
        <v>0</v>
      </c>
      <c r="O28" s="19"/>
      <c r="P28" s="43">
        <v>0</v>
      </c>
      <c r="Q28" s="19"/>
      <c r="R28" s="43">
        <f t="shared" si="1"/>
        <v>88252544680</v>
      </c>
    </row>
    <row r="29" spans="1:18" ht="21.75" customHeight="1" thickBot="1" x14ac:dyDescent="0.25">
      <c r="A29" s="65" t="s">
        <v>74</v>
      </c>
      <c r="B29" s="65"/>
      <c r="D29" s="26">
        <f>SUM(D9:D28)</f>
        <v>668840375218</v>
      </c>
      <c r="E29" s="19"/>
      <c r="F29" s="26">
        <f>SUM(F9:F28)</f>
        <v>97463792165</v>
      </c>
      <c r="G29" s="19"/>
      <c r="H29" s="26">
        <f>SUM(H9:H28)</f>
        <v>750375000</v>
      </c>
      <c r="I29" s="19"/>
      <c r="J29" s="26">
        <f>SUM(J9:J28)</f>
        <v>767054542383</v>
      </c>
      <c r="K29" s="19"/>
      <c r="L29" s="26">
        <f>SUM(L9:L28)</f>
        <v>1448687031754</v>
      </c>
      <c r="M29" s="19"/>
      <c r="N29" s="26">
        <f>SUM(N9:N28)</f>
        <v>147430778870</v>
      </c>
      <c r="O29" s="19"/>
      <c r="P29" s="26">
        <f>SUM(P9:P28)</f>
        <v>750375000</v>
      </c>
      <c r="Q29" s="19"/>
      <c r="R29" s="26">
        <f>SUM(R9:R28)</f>
        <v>1596868185624</v>
      </c>
    </row>
    <row r="32" spans="1:18" x14ac:dyDescent="0.2">
      <c r="D32" s="19">
        <f>'سود اوراق بهادار'!M28</f>
        <v>668840375218</v>
      </c>
      <c r="E32" s="19"/>
      <c r="F32" s="19">
        <f>'درآمد ناشی از تغییر قیمت اوراق'!I100</f>
        <v>97463792165</v>
      </c>
      <c r="G32" s="19"/>
      <c r="H32" s="19">
        <f>'درآمد ناشی از فروش'!I29</f>
        <v>750375000</v>
      </c>
      <c r="L32" s="19">
        <f>'سود اوراق بهادار'!S28</f>
        <v>1448687031754</v>
      </c>
      <c r="M32" s="19"/>
      <c r="N32" s="19">
        <f>'درآمد ناشی از تغییر قیمت اوراق'!Q100</f>
        <v>147430778870</v>
      </c>
      <c r="O32" s="19"/>
      <c r="P32" s="19">
        <f>'درآمد ناشی از فروش'!Q29</f>
        <v>750375000</v>
      </c>
    </row>
    <row r="33" spans="4:16" x14ac:dyDescent="0.2">
      <c r="D33" s="19">
        <f>D32-D29</f>
        <v>0</v>
      </c>
      <c r="E33" s="19"/>
      <c r="F33" s="19">
        <f>F32-F29</f>
        <v>0</v>
      </c>
      <c r="G33" s="19"/>
      <c r="H33" s="19">
        <f>H32-H29</f>
        <v>0</v>
      </c>
      <c r="L33" s="19">
        <f>L32-L29</f>
        <v>0</v>
      </c>
      <c r="M33" s="19"/>
      <c r="N33" s="19">
        <f>N32-N29</f>
        <v>0</v>
      </c>
      <c r="O33" s="19"/>
      <c r="P33" s="19">
        <f>P32-P29</f>
        <v>0</v>
      </c>
    </row>
  </sheetData>
  <mergeCells count="28">
    <mergeCell ref="A1:R1"/>
    <mergeCell ref="A2:R2"/>
    <mergeCell ref="A3:R3"/>
    <mergeCell ref="B5:R5"/>
    <mergeCell ref="D6:J6"/>
    <mergeCell ref="L6:R6"/>
    <mergeCell ref="A13:B13"/>
    <mergeCell ref="A14:B14"/>
    <mergeCell ref="A15:B15"/>
    <mergeCell ref="A8:B8"/>
    <mergeCell ref="A9:B9"/>
    <mergeCell ref="A10:B10"/>
    <mergeCell ref="A11:B11"/>
    <mergeCell ref="A12:B12"/>
    <mergeCell ref="A16:B16"/>
    <mergeCell ref="A17:B17"/>
    <mergeCell ref="A18:B18"/>
    <mergeCell ref="A19:B19"/>
    <mergeCell ref="A20:B20"/>
    <mergeCell ref="A29:B29"/>
    <mergeCell ref="A21:B21"/>
    <mergeCell ref="A22:B22"/>
    <mergeCell ref="A23:B23"/>
    <mergeCell ref="A24:B24"/>
    <mergeCell ref="A25:B25"/>
    <mergeCell ref="A28:B28"/>
    <mergeCell ref="A26:B26"/>
    <mergeCell ref="A27:B27"/>
  </mergeCells>
  <pageMargins left="0.39" right="0.39" top="0.39" bottom="0.39" header="0" footer="0"/>
  <pageSetup scale="7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6AD9F-3E92-494F-BFA9-A44B2AE1FA72}">
  <sheetPr>
    <pageSetUpPr fitToPage="1"/>
  </sheetPr>
  <dimension ref="A1:S61"/>
  <sheetViews>
    <sheetView rightToLeft="1" view="pageBreakPreview" topLeftCell="C2" zoomScale="130" zoomScaleNormal="110" zoomScaleSheetLayoutView="130" workbookViewId="0">
      <selection activeCell="M19" sqref="M19"/>
    </sheetView>
  </sheetViews>
  <sheetFormatPr defaultRowHeight="12.75" x14ac:dyDescent="0.2"/>
  <cols>
    <col min="1" max="1" width="9" style="79" bestFit="1" customWidth="1"/>
    <col min="2" max="2" width="21.85546875" style="79" customWidth="1"/>
    <col min="3" max="3" width="1.28515625" style="79" customWidth="1"/>
    <col min="4" max="4" width="12" style="79" bestFit="1" customWidth="1"/>
    <col min="5" max="5" width="1.28515625" style="79" customWidth="1"/>
    <col min="6" max="6" width="31.5703125" style="79" bestFit="1" customWidth="1"/>
    <col min="7" max="7" width="1.28515625" style="79" customWidth="1"/>
    <col min="8" max="8" width="12.7109375" style="79" bestFit="1" customWidth="1"/>
    <col min="9" max="9" width="1.28515625" style="79" customWidth="1"/>
    <col min="10" max="10" width="20.140625" style="79" bestFit="1" customWidth="1"/>
    <col min="11" max="11" width="1" style="79" customWidth="1"/>
    <col min="12" max="12" width="1.28515625" style="79" customWidth="1"/>
    <col min="13" max="13" width="35.85546875" style="79" customWidth="1"/>
    <col min="14" max="14" width="1.28515625" style="79" customWidth="1"/>
    <col min="15" max="15" width="25.5703125" style="79" bestFit="1" customWidth="1"/>
    <col min="16" max="16" width="1.28515625" style="79" customWidth="1"/>
    <col min="17" max="17" width="9.7109375" style="79" bestFit="1" customWidth="1"/>
    <col min="18" max="18" width="1.28515625" style="79" customWidth="1"/>
    <col min="19" max="19" width="30.140625" style="79" customWidth="1"/>
    <col min="20" max="20" width="0.28515625" style="79" customWidth="1"/>
    <col min="21" max="16384" width="9.140625" style="79"/>
  </cols>
  <sheetData>
    <row r="1" spans="1:19" ht="29.1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21.75" customHeight="1" x14ac:dyDescent="0.2">
      <c r="A2" s="78" t="s">
        <v>196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21.75" customHeight="1" x14ac:dyDescent="0.2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</row>
    <row r="4" spans="1:19" ht="14.45" customHeight="1" x14ac:dyDescent="0.2"/>
    <row r="5" spans="1:19" ht="23.25" customHeight="1" x14ac:dyDescent="0.2">
      <c r="A5" s="80" t="s">
        <v>231</v>
      </c>
      <c r="B5" s="81" t="s">
        <v>232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</row>
    <row r="6" spans="1:19" ht="29.1" customHeight="1" x14ac:dyDescent="0.2">
      <c r="M6" s="82" t="s">
        <v>233</v>
      </c>
      <c r="S6" s="83" t="s">
        <v>234</v>
      </c>
    </row>
    <row r="7" spans="1:19" ht="14.45" customHeight="1" x14ac:dyDescent="0.2">
      <c r="A7" s="84" t="s">
        <v>235</v>
      </c>
      <c r="B7" s="84"/>
      <c r="D7" s="85" t="s">
        <v>236</v>
      </c>
      <c r="F7" s="85" t="s">
        <v>237</v>
      </c>
      <c r="H7" s="85" t="s">
        <v>87</v>
      </c>
      <c r="J7" s="85" t="s">
        <v>238</v>
      </c>
      <c r="K7" s="86"/>
      <c r="M7" s="83"/>
      <c r="O7" s="87" t="s">
        <v>298</v>
      </c>
      <c r="Q7" s="85" t="s">
        <v>239</v>
      </c>
      <c r="S7" s="83"/>
    </row>
    <row r="8" spans="1:19" ht="21" x14ac:dyDescent="0.2">
      <c r="A8" s="88" t="s">
        <v>299</v>
      </c>
      <c r="B8" s="88"/>
      <c r="D8" s="89" t="s">
        <v>240</v>
      </c>
      <c r="F8" s="90" t="s">
        <v>300</v>
      </c>
      <c r="H8" s="91">
        <v>5515000</v>
      </c>
      <c r="J8" s="92">
        <f t="shared" ref="J8:J15" si="0">H8*1000000</f>
        <v>5515000000000</v>
      </c>
      <c r="M8" s="92">
        <v>158714186880</v>
      </c>
      <c r="O8" s="93" t="s">
        <v>310</v>
      </c>
      <c r="Q8" s="94">
        <v>0.19</v>
      </c>
      <c r="S8" s="95">
        <v>0.36120000000000002</v>
      </c>
    </row>
    <row r="9" spans="1:19" ht="21" x14ac:dyDescent="0.2">
      <c r="A9" s="96" t="s">
        <v>299</v>
      </c>
      <c r="B9" s="96"/>
      <c r="D9" s="97" t="s">
        <v>240</v>
      </c>
      <c r="F9" s="86" t="s">
        <v>302</v>
      </c>
      <c r="H9" s="92">
        <v>1380000</v>
      </c>
      <c r="J9" s="92">
        <f t="shared" si="0"/>
        <v>1380000000000</v>
      </c>
      <c r="M9" s="92">
        <v>24105840000</v>
      </c>
      <c r="O9" s="93" t="s">
        <v>310</v>
      </c>
      <c r="Q9" s="94">
        <v>0.19</v>
      </c>
      <c r="S9" s="95">
        <v>0.36</v>
      </c>
    </row>
    <row r="10" spans="1:19" ht="21" x14ac:dyDescent="0.2">
      <c r="A10" s="96" t="s">
        <v>299</v>
      </c>
      <c r="B10" s="96"/>
      <c r="D10" s="97" t="s">
        <v>240</v>
      </c>
      <c r="F10" s="86" t="s">
        <v>134</v>
      </c>
      <c r="H10" s="92">
        <v>2120000</v>
      </c>
      <c r="J10" s="92">
        <f t="shared" si="0"/>
        <v>2120000000000</v>
      </c>
      <c r="M10" s="92">
        <v>37056505796</v>
      </c>
      <c r="O10" s="93" t="s">
        <v>310</v>
      </c>
      <c r="Q10" s="94">
        <v>0.23</v>
      </c>
      <c r="S10" s="95">
        <v>0.36</v>
      </c>
    </row>
    <row r="11" spans="1:19" ht="21" x14ac:dyDescent="0.2">
      <c r="A11" s="96" t="s">
        <v>299</v>
      </c>
      <c r="B11" s="96"/>
      <c r="D11" s="97" t="s">
        <v>240</v>
      </c>
      <c r="F11" s="86" t="s">
        <v>311</v>
      </c>
      <c r="H11" s="92">
        <v>440000</v>
      </c>
      <c r="J11" s="92">
        <f t="shared" si="0"/>
        <v>440000000000</v>
      </c>
      <c r="M11" s="92">
        <v>22785532458</v>
      </c>
      <c r="O11" s="93" t="s">
        <v>310</v>
      </c>
      <c r="Q11" s="94">
        <v>0.23</v>
      </c>
      <c r="S11" s="95">
        <v>0.38</v>
      </c>
    </row>
    <row r="12" spans="1:19" ht="21" x14ac:dyDescent="0.2">
      <c r="A12" s="96" t="s">
        <v>299</v>
      </c>
      <c r="B12" s="96"/>
      <c r="D12" s="97" t="s">
        <v>240</v>
      </c>
      <c r="F12" s="86" t="s">
        <v>167</v>
      </c>
      <c r="H12" s="92">
        <v>150000</v>
      </c>
      <c r="J12" s="92">
        <f t="shared" si="0"/>
        <v>150000000000</v>
      </c>
      <c r="M12" s="92">
        <v>2458620664</v>
      </c>
      <c r="O12" s="93" t="s">
        <v>301</v>
      </c>
      <c r="Q12" s="94">
        <v>0.34</v>
      </c>
      <c r="S12" s="95">
        <v>0.38</v>
      </c>
    </row>
    <row r="13" spans="1:19" ht="21" x14ac:dyDescent="0.2">
      <c r="A13" s="96" t="s">
        <v>299</v>
      </c>
      <c r="B13" s="96"/>
      <c r="D13" s="97" t="s">
        <v>240</v>
      </c>
      <c r="F13" s="86" t="s">
        <v>303</v>
      </c>
      <c r="H13" s="92">
        <v>1549999</v>
      </c>
      <c r="J13" s="92">
        <f t="shared" si="0"/>
        <v>1549999000000</v>
      </c>
      <c r="M13" s="92">
        <v>27861873286</v>
      </c>
      <c r="O13" s="93" t="s">
        <v>310</v>
      </c>
      <c r="Q13" s="94">
        <v>0.23</v>
      </c>
      <c r="S13" s="95">
        <v>0.41</v>
      </c>
    </row>
    <row r="14" spans="1:19" ht="21" x14ac:dyDescent="0.2">
      <c r="A14" s="96" t="s">
        <v>299</v>
      </c>
      <c r="B14" s="96"/>
      <c r="D14" s="97" t="s">
        <v>240</v>
      </c>
      <c r="F14" s="86" t="s">
        <v>128</v>
      </c>
      <c r="H14" s="92">
        <f>1300000-3000</f>
        <v>1297000</v>
      </c>
      <c r="J14" s="92">
        <f t="shared" si="0"/>
        <v>1297000000000</v>
      </c>
      <c r="M14" s="92">
        <v>19057677366</v>
      </c>
      <c r="O14" s="93" t="s">
        <v>310</v>
      </c>
      <c r="Q14" s="94">
        <v>0.23</v>
      </c>
      <c r="S14" s="95">
        <v>0.38</v>
      </c>
    </row>
    <row r="15" spans="1:19" ht="21" x14ac:dyDescent="0.2">
      <c r="A15" s="96" t="s">
        <v>299</v>
      </c>
      <c r="B15" s="96"/>
      <c r="D15" s="97" t="s">
        <v>240</v>
      </c>
      <c r="F15" s="86" t="s">
        <v>304</v>
      </c>
      <c r="H15" s="92">
        <v>1500000</v>
      </c>
      <c r="J15" s="92">
        <f t="shared" si="0"/>
        <v>1500000000000</v>
      </c>
      <c r="M15" s="92">
        <v>26589591808</v>
      </c>
      <c r="O15" s="93" t="s">
        <v>310</v>
      </c>
      <c r="Q15" s="94">
        <v>0.23</v>
      </c>
      <c r="S15" s="95">
        <v>0.41</v>
      </c>
    </row>
    <row r="16" spans="1:19" ht="21" x14ac:dyDescent="0.2">
      <c r="A16" s="96" t="s">
        <v>305</v>
      </c>
      <c r="B16" s="96"/>
      <c r="D16" s="86" t="s">
        <v>91</v>
      </c>
      <c r="F16" s="86" t="s">
        <v>306</v>
      </c>
      <c r="H16" s="92">
        <v>282167044</v>
      </c>
      <c r="J16" s="92">
        <v>500150239830</v>
      </c>
      <c r="M16" s="92">
        <v>7660458360</v>
      </c>
      <c r="O16" s="93" t="s">
        <v>310</v>
      </c>
      <c r="Q16" s="94" t="s">
        <v>91</v>
      </c>
      <c r="S16" s="95">
        <v>0.38700000000000001</v>
      </c>
    </row>
    <row r="17" spans="1:19" ht="21" x14ac:dyDescent="0.2">
      <c r="A17" s="96" t="s">
        <v>307</v>
      </c>
      <c r="B17" s="96"/>
      <c r="D17" s="86" t="s">
        <v>91</v>
      </c>
      <c r="F17" s="86" t="s">
        <v>308</v>
      </c>
      <c r="H17" s="92">
        <v>2706888</v>
      </c>
      <c r="J17" s="92">
        <v>2500000550160</v>
      </c>
      <c r="M17" s="92">
        <v>113396139694</v>
      </c>
      <c r="O17" s="93" t="s">
        <v>309</v>
      </c>
      <c r="Q17" s="94">
        <v>0.23</v>
      </c>
      <c r="S17" s="98">
        <v>0.38179999999999997</v>
      </c>
    </row>
    <row r="18" spans="1:19" ht="21" x14ac:dyDescent="0.2">
      <c r="A18" s="96" t="s">
        <v>299</v>
      </c>
      <c r="B18" s="96"/>
      <c r="D18" s="86" t="s">
        <v>91</v>
      </c>
      <c r="F18" s="86" t="s">
        <v>131</v>
      </c>
      <c r="H18" s="92">
        <v>2000000</v>
      </c>
      <c r="J18" s="92">
        <v>2000000000000</v>
      </c>
      <c r="M18" s="92">
        <v>29171243826</v>
      </c>
      <c r="O18" s="93" t="s">
        <v>312</v>
      </c>
      <c r="Q18" s="95">
        <v>0.23</v>
      </c>
      <c r="S18" s="95">
        <v>0.4</v>
      </c>
    </row>
    <row r="19" spans="1:19" ht="21.75" thickBot="1" x14ac:dyDescent="0.25">
      <c r="A19" s="86"/>
      <c r="B19" s="86"/>
      <c r="D19" s="86"/>
      <c r="F19" s="86"/>
      <c r="H19" s="92"/>
      <c r="J19" s="99">
        <f>SUM(J8:J18)</f>
        <v>18952149789990</v>
      </c>
      <c r="M19" s="99">
        <f>SUM(M8:M18)</f>
        <v>468857670138</v>
      </c>
      <c r="Q19" s="94"/>
      <c r="S19" s="94"/>
    </row>
    <row r="20" spans="1:19" ht="14.45" customHeight="1" thickTop="1" x14ac:dyDescent="0.2">
      <c r="A20" s="86"/>
      <c r="B20" s="86"/>
      <c r="D20" s="86"/>
      <c r="F20" s="86"/>
      <c r="H20" s="92"/>
      <c r="J20" s="92"/>
      <c r="M20" s="92"/>
      <c r="Q20" s="100"/>
      <c r="S20" s="100"/>
    </row>
    <row r="21" spans="1:19" ht="14.45" customHeight="1" x14ac:dyDescent="0.2">
      <c r="A21" s="86"/>
      <c r="B21" s="86"/>
      <c r="D21" s="86"/>
      <c r="F21" s="86"/>
      <c r="H21" s="92"/>
      <c r="J21" s="92"/>
      <c r="M21" s="92"/>
      <c r="Q21" s="101"/>
      <c r="S21" s="100"/>
    </row>
    <row r="22" spans="1:19" ht="14.45" customHeight="1" x14ac:dyDescent="0.2">
      <c r="A22" s="86"/>
      <c r="B22" s="86"/>
      <c r="D22" s="86"/>
      <c r="F22" s="86"/>
      <c r="H22" s="92"/>
      <c r="J22" s="92"/>
      <c r="M22" s="92"/>
      <c r="Q22" s="101"/>
      <c r="S22" s="100"/>
    </row>
    <row r="23" spans="1:19" ht="14.45" customHeight="1" x14ac:dyDescent="0.2">
      <c r="A23" s="86"/>
      <c r="B23" s="86"/>
      <c r="D23" s="86"/>
      <c r="F23" s="86"/>
      <c r="H23" s="92"/>
      <c r="J23" s="92"/>
      <c r="M23" s="92"/>
      <c r="Q23" s="102">
        <f>M23/31</f>
        <v>0</v>
      </c>
      <c r="S23" s="100"/>
    </row>
    <row r="24" spans="1:19" ht="14.45" customHeight="1" x14ac:dyDescent="0.2">
      <c r="A24" s="86"/>
      <c r="B24" s="86"/>
      <c r="D24" s="86"/>
      <c r="F24" s="86"/>
      <c r="H24" s="92"/>
      <c r="J24" s="92"/>
      <c r="M24" s="92"/>
      <c r="Q24" s="100"/>
      <c r="S24" s="100"/>
    </row>
    <row r="25" spans="1:19" ht="14.45" customHeight="1" x14ac:dyDescent="0.2">
      <c r="A25" s="86"/>
      <c r="B25" s="86"/>
      <c r="D25" s="86"/>
      <c r="F25" s="86"/>
      <c r="H25" s="92"/>
      <c r="J25" s="92"/>
      <c r="M25" s="92"/>
      <c r="Q25" s="100"/>
      <c r="S25" s="100"/>
    </row>
    <row r="26" spans="1:19" ht="14.45" customHeight="1" x14ac:dyDescent="0.2"/>
    <row r="27" spans="1:19" ht="14.45" customHeight="1" x14ac:dyDescent="0.2"/>
    <row r="28" spans="1:19" ht="14.45" customHeight="1" x14ac:dyDescent="0.2"/>
    <row r="29" spans="1:19" ht="14.45" customHeight="1" x14ac:dyDescent="0.2"/>
    <row r="30" spans="1:19" ht="14.45" customHeight="1" x14ac:dyDescent="0.2"/>
    <row r="31" spans="1:19" ht="14.45" customHeight="1" x14ac:dyDescent="0.2"/>
    <row r="32" spans="1:19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</sheetData>
  <mergeCells count="18">
    <mergeCell ref="A15:B15"/>
    <mergeCell ref="A16:B16"/>
    <mergeCell ref="A17:B17"/>
    <mergeCell ref="A18:B18"/>
    <mergeCell ref="A11:B11"/>
    <mergeCell ref="A8:B8"/>
    <mergeCell ref="A9:B9"/>
    <mergeCell ref="A10:B10"/>
    <mergeCell ref="A12:B12"/>
    <mergeCell ref="A13:B13"/>
    <mergeCell ref="A14:B14"/>
    <mergeCell ref="A1:S1"/>
    <mergeCell ref="A2:S2"/>
    <mergeCell ref="A3:S3"/>
    <mergeCell ref="B5:S5"/>
    <mergeCell ref="M6:M7"/>
    <mergeCell ref="S6:S7"/>
    <mergeCell ref="A7:B7"/>
  </mergeCells>
  <phoneticPr fontId="6" type="noConversion"/>
  <hyperlinks>
    <hyperlink ref="F11" r:id="rId1" display="https://admin.aminfarda.ir/Admin/Oragh/FundOraghTransaction.aspx?oid=2300&amp;basketId=1" xr:uid="{5EDF7FC3-6DBE-48EB-9679-9ED750D66EE0}"/>
  </hyperlinks>
  <pageMargins left="0.39" right="0.39" top="0.39" bottom="0.39" header="0" footer="0"/>
  <pageSetup scale="60" fitToHeight="0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1"/>
  <sheetViews>
    <sheetView rightToLeft="1" view="pageBreakPreview" topLeftCell="A4" zoomScaleNormal="100" zoomScaleSheetLayoutView="100" workbookViewId="0">
      <selection activeCell="H21" sqref="H2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hidden="1" customWidth="1"/>
    <col min="7" max="7" width="1.28515625" hidden="1" customWidth="1"/>
    <col min="8" max="8" width="19.42578125" customWidth="1"/>
    <col min="9" max="9" width="1.28515625" hidden="1" customWidth="1"/>
    <col min="10" max="10" width="19.42578125" hidden="1" customWidth="1"/>
    <col min="11" max="11" width="0.28515625" customWidth="1"/>
  </cols>
  <sheetData>
    <row r="1" spans="1:10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21.75" customHeight="1" x14ac:dyDescent="0.2">
      <c r="A2" s="60" t="s">
        <v>196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4.45" customHeight="1" x14ac:dyDescent="0.2"/>
    <row r="5" spans="1:10" ht="14.45" customHeight="1" x14ac:dyDescent="0.2">
      <c r="A5" s="1" t="s">
        <v>241</v>
      </c>
      <c r="B5" s="71" t="s">
        <v>242</v>
      </c>
      <c r="C5" s="71"/>
      <c r="D5" s="71"/>
      <c r="E5" s="71"/>
      <c r="F5" s="71"/>
      <c r="G5" s="71"/>
      <c r="H5" s="71"/>
      <c r="I5" s="71"/>
      <c r="J5" s="71"/>
    </row>
    <row r="6" spans="1:10" ht="14.45" customHeight="1" x14ac:dyDescent="0.2">
      <c r="D6" s="67" t="s">
        <v>215</v>
      </c>
      <c r="E6" s="67"/>
      <c r="F6" s="67"/>
      <c r="H6" s="67" t="s">
        <v>216</v>
      </c>
      <c r="I6" s="67"/>
      <c r="J6" s="67"/>
    </row>
    <row r="7" spans="1:10" ht="36.4" customHeight="1" x14ac:dyDescent="0.2">
      <c r="A7" s="67" t="s">
        <v>243</v>
      </c>
      <c r="B7" s="67"/>
      <c r="D7" s="17" t="s">
        <v>244</v>
      </c>
      <c r="E7" s="3"/>
      <c r="F7" s="17" t="s">
        <v>245</v>
      </c>
      <c r="H7" s="17" t="s">
        <v>244</v>
      </c>
      <c r="I7" s="3"/>
      <c r="J7" s="17" t="s">
        <v>245</v>
      </c>
    </row>
    <row r="8" spans="1:10" ht="21.75" customHeight="1" x14ac:dyDescent="0.2">
      <c r="A8" s="69" t="str">
        <f>'سود سپرده بانکی'!A8</f>
        <v>سپرده‌های بانک پاسارگاد</v>
      </c>
      <c r="B8" s="69"/>
      <c r="D8" s="23">
        <v>11001</v>
      </c>
      <c r="E8" s="19"/>
      <c r="F8" s="23"/>
      <c r="G8" s="19"/>
      <c r="H8" s="23">
        <v>27677825617</v>
      </c>
      <c r="I8" s="19"/>
      <c r="J8" s="23"/>
    </row>
    <row r="9" spans="1:10" ht="21.75" customHeight="1" x14ac:dyDescent="0.2">
      <c r="A9" s="61" t="str">
        <f>'سود سپرده بانکی'!A9</f>
        <v>سپرده‌های بانک دی</v>
      </c>
      <c r="B9" s="61"/>
      <c r="D9" s="24">
        <v>109777169548</v>
      </c>
      <c r="E9" s="19"/>
      <c r="F9" s="24"/>
      <c r="G9" s="19"/>
      <c r="H9" s="24">
        <v>208361714266</v>
      </c>
      <c r="I9" s="19"/>
      <c r="J9" s="24"/>
    </row>
    <row r="10" spans="1:10" ht="21.75" customHeight="1" x14ac:dyDescent="0.2">
      <c r="A10" s="61" t="str">
        <f>'سود سپرده بانکی'!A10</f>
        <v>سپرده‌های بانک شهر</v>
      </c>
      <c r="B10" s="61"/>
      <c r="D10" s="24">
        <v>25058367982</v>
      </c>
      <c r="E10" s="19"/>
      <c r="F10" s="24"/>
      <c r="G10" s="19"/>
      <c r="H10" s="24">
        <v>26056643516</v>
      </c>
      <c r="I10" s="19"/>
      <c r="J10" s="24"/>
    </row>
    <row r="11" spans="1:10" ht="21.75" customHeight="1" x14ac:dyDescent="0.2">
      <c r="A11" s="61" t="str">
        <f>'سود سپرده بانکی'!A11</f>
        <v>سپرده‌های بانک گردشگری</v>
      </c>
      <c r="B11" s="61"/>
      <c r="D11" s="24">
        <v>153182038705</v>
      </c>
      <c r="E11" s="19"/>
      <c r="F11" s="24"/>
      <c r="G11" s="19"/>
      <c r="H11" s="24">
        <v>287111632758</v>
      </c>
      <c r="I11" s="19"/>
      <c r="J11" s="24"/>
    </row>
    <row r="12" spans="1:10" ht="21.75" customHeight="1" x14ac:dyDescent="0.2">
      <c r="A12" s="61" t="str">
        <f>'سود سپرده بانکی'!A12</f>
        <v>سپرده‌های بانک ملت</v>
      </c>
      <c r="B12" s="61"/>
      <c r="D12" s="24">
        <v>9199662644</v>
      </c>
      <c r="E12" s="19"/>
      <c r="F12" s="24"/>
      <c r="G12" s="19"/>
      <c r="H12" s="24">
        <v>39876017623</v>
      </c>
      <c r="I12" s="19"/>
      <c r="J12" s="24"/>
    </row>
    <row r="13" spans="1:10" ht="21.75" customHeight="1" x14ac:dyDescent="0.2">
      <c r="A13" s="61" t="str">
        <f>'سود سپرده بانکی'!A13</f>
        <v>سپرده‌های بانک اقتصاد نوین</v>
      </c>
      <c r="B13" s="61"/>
      <c r="D13" s="24">
        <v>1559757</v>
      </c>
      <c r="E13" s="19"/>
      <c r="F13" s="24"/>
      <c r="G13" s="19"/>
      <c r="H13" s="24">
        <v>3012937</v>
      </c>
      <c r="I13" s="19"/>
      <c r="J13" s="24"/>
    </row>
    <row r="14" spans="1:10" ht="21.75" customHeight="1" x14ac:dyDescent="0.2">
      <c r="A14" s="61" t="str">
        <f>'سود سپرده بانکی'!A14</f>
        <v>سپرده‌های بانک پارسیان</v>
      </c>
      <c r="B14" s="61"/>
      <c r="D14" s="24">
        <v>2389</v>
      </c>
      <c r="E14" s="19"/>
      <c r="F14" s="24"/>
      <c r="G14" s="19"/>
      <c r="H14" s="24">
        <v>7357</v>
      </c>
      <c r="I14" s="19"/>
      <c r="J14" s="24"/>
    </row>
    <row r="15" spans="1:10" ht="21.75" customHeight="1" x14ac:dyDescent="0.2">
      <c r="A15" s="61" t="str">
        <f>'سود سپرده بانکی'!A15</f>
        <v>سپرده‌های بانک خاورمیانه</v>
      </c>
      <c r="B15" s="61"/>
      <c r="D15" s="24">
        <v>46925</v>
      </c>
      <c r="E15" s="19"/>
      <c r="F15" s="24"/>
      <c r="G15" s="19"/>
      <c r="H15" s="24">
        <v>92759</v>
      </c>
      <c r="I15" s="19"/>
      <c r="J15" s="24"/>
    </row>
    <row r="16" spans="1:10" ht="21.75" customHeight="1" x14ac:dyDescent="0.2">
      <c r="A16" s="61" t="str">
        <f>'سود سپرده بانکی'!A16</f>
        <v>سپرده‌های بانک صادرات</v>
      </c>
      <c r="B16" s="61"/>
      <c r="D16" s="24">
        <v>9504</v>
      </c>
      <c r="E16" s="19"/>
      <c r="F16" s="24"/>
      <c r="G16" s="19"/>
      <c r="H16" s="24">
        <v>18359</v>
      </c>
      <c r="I16" s="19"/>
      <c r="J16" s="24"/>
    </row>
    <row r="17" spans="1:10" ht="21.75" customHeight="1" thickBot="1" x14ac:dyDescent="0.25">
      <c r="A17" s="65" t="s">
        <v>74</v>
      </c>
      <c r="B17" s="65"/>
      <c r="D17" s="26">
        <f>SUM(D8:D16)</f>
        <v>297218868455</v>
      </c>
      <c r="E17" s="19"/>
      <c r="F17" s="26"/>
      <c r="G17" s="19"/>
      <c r="H17" s="26">
        <f>SUM(H8:H16)</f>
        <v>589086965192</v>
      </c>
      <c r="I17" s="19"/>
      <c r="J17" s="26"/>
    </row>
    <row r="20" spans="1:10" x14ac:dyDescent="0.2">
      <c r="D20" s="19">
        <f>'سود سپرده بانکی'!G17</f>
        <v>297218868455</v>
      </c>
      <c r="E20" s="19"/>
      <c r="F20" s="19"/>
      <c r="G20" s="19"/>
      <c r="H20" s="19">
        <f>'سود سپرده بانکی'!M17</f>
        <v>589086965192</v>
      </c>
    </row>
    <row r="21" spans="1:10" x14ac:dyDescent="0.2">
      <c r="D21" s="19">
        <f>D20-D17</f>
        <v>0</v>
      </c>
      <c r="E21" s="19"/>
      <c r="F21" s="19"/>
      <c r="G21" s="19"/>
      <c r="H21" s="19">
        <f>H20-H17</f>
        <v>0</v>
      </c>
    </row>
  </sheetData>
  <mergeCells count="17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7:B17"/>
    <mergeCell ref="A12:B12"/>
    <mergeCell ref="A13:B13"/>
    <mergeCell ref="A14:B14"/>
    <mergeCell ref="A15:B15"/>
    <mergeCell ref="A16:B16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8"/>
  <sheetViews>
    <sheetView rightToLeft="1" view="pageBreakPreview" zoomScaleNormal="100" zoomScaleSheetLayoutView="100" workbookViewId="0">
      <selection activeCell="D17" sqref="D17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60" t="s">
        <v>0</v>
      </c>
      <c r="B1" s="60"/>
      <c r="C1" s="60"/>
      <c r="D1" s="60"/>
      <c r="E1" s="60"/>
      <c r="F1" s="60"/>
    </row>
    <row r="2" spans="1:6" ht="21.75" customHeight="1" x14ac:dyDescent="0.2">
      <c r="A2" s="60" t="s">
        <v>196</v>
      </c>
      <c r="B2" s="60"/>
      <c r="C2" s="60"/>
      <c r="D2" s="60"/>
      <c r="E2" s="60"/>
      <c r="F2" s="60"/>
    </row>
    <row r="3" spans="1:6" ht="21.75" customHeight="1" x14ac:dyDescent="0.2">
      <c r="A3" s="60" t="s">
        <v>2</v>
      </c>
      <c r="B3" s="60"/>
      <c r="C3" s="60"/>
      <c r="D3" s="60"/>
      <c r="E3" s="60"/>
      <c r="F3" s="60"/>
    </row>
    <row r="4" spans="1:6" ht="14.45" customHeight="1" x14ac:dyDescent="0.2"/>
    <row r="5" spans="1:6" ht="29.1" customHeight="1" x14ac:dyDescent="0.2">
      <c r="A5" s="1" t="s">
        <v>246</v>
      </c>
      <c r="B5" s="71" t="s">
        <v>211</v>
      </c>
      <c r="C5" s="71"/>
      <c r="D5" s="71"/>
      <c r="E5" s="71"/>
      <c r="F5" s="71"/>
    </row>
    <row r="6" spans="1:6" ht="14.45" customHeight="1" x14ac:dyDescent="0.2">
      <c r="D6" s="2" t="s">
        <v>215</v>
      </c>
      <c r="F6" s="2" t="s">
        <v>9</v>
      </c>
    </row>
    <row r="7" spans="1:6" ht="14.45" customHeight="1" x14ac:dyDescent="0.2">
      <c r="A7" s="67" t="s">
        <v>211</v>
      </c>
      <c r="B7" s="67"/>
      <c r="D7" s="4" t="s">
        <v>193</v>
      </c>
      <c r="F7" s="4" t="s">
        <v>193</v>
      </c>
    </row>
    <row r="8" spans="1:6" ht="21.75" customHeight="1" x14ac:dyDescent="0.2">
      <c r="A8" s="69" t="s">
        <v>211</v>
      </c>
      <c r="B8" s="69"/>
      <c r="D8" s="23">
        <v>1730051739</v>
      </c>
      <c r="E8" s="19"/>
      <c r="F8" s="23">
        <v>3963946199</v>
      </c>
    </row>
    <row r="9" spans="1:6" ht="21.75" customHeight="1" x14ac:dyDescent="0.2">
      <c r="A9" s="61" t="s">
        <v>247</v>
      </c>
      <c r="B9" s="61"/>
      <c r="D9" s="24">
        <v>0</v>
      </c>
      <c r="E9" s="19"/>
      <c r="F9" s="24">
        <v>892046226</v>
      </c>
    </row>
    <row r="10" spans="1:6" ht="21.75" customHeight="1" x14ac:dyDescent="0.2">
      <c r="A10" s="63" t="s">
        <v>248</v>
      </c>
      <c r="B10" s="63"/>
      <c r="D10" s="25">
        <v>111903442</v>
      </c>
      <c r="E10" s="19"/>
      <c r="F10" s="25">
        <v>198822593</v>
      </c>
    </row>
    <row r="11" spans="1:6" ht="21.75" customHeight="1" x14ac:dyDescent="0.2">
      <c r="A11" s="65" t="s">
        <v>74</v>
      </c>
      <c r="B11" s="65"/>
      <c r="D11" s="26">
        <v>1841955181</v>
      </c>
      <c r="E11" s="19"/>
      <c r="F11" s="26">
        <v>5054815018</v>
      </c>
    </row>
    <row r="14" spans="1:6" x14ac:dyDescent="0.2">
      <c r="D14" s="19">
        <v>1730051739</v>
      </c>
      <c r="E14" s="19"/>
      <c r="F14" s="19">
        <v>3963946199</v>
      </c>
    </row>
    <row r="15" spans="1:6" x14ac:dyDescent="0.2">
      <c r="D15" s="19">
        <v>0</v>
      </c>
      <c r="E15" s="19"/>
      <c r="F15" s="19">
        <v>892046226</v>
      </c>
    </row>
    <row r="16" spans="1:6" x14ac:dyDescent="0.2">
      <c r="D16" s="19">
        <v>111903442</v>
      </c>
      <c r="E16" s="19"/>
      <c r="F16" s="19">
        <v>198822593</v>
      </c>
    </row>
    <row r="17" spans="4:6" x14ac:dyDescent="0.2">
      <c r="D17" s="19">
        <f>SUM(D14:D16)</f>
        <v>1841955181</v>
      </c>
      <c r="E17" s="19"/>
      <c r="F17" s="19">
        <f>SUM(F14:F16)</f>
        <v>5054815018</v>
      </c>
    </row>
    <row r="18" spans="4:6" x14ac:dyDescent="0.2">
      <c r="D18" s="19">
        <f>D17-D11</f>
        <v>0</v>
      </c>
      <c r="E18" s="19"/>
      <c r="F18" s="19">
        <f>F17-F11</f>
        <v>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7"/>
  <sheetViews>
    <sheetView rightToLeft="1" view="pageBreakPreview" zoomScaleNormal="100" zoomScaleSheetLayoutView="100" workbookViewId="0">
      <selection activeCell="S11" sqref="S11"/>
    </sheetView>
  </sheetViews>
  <sheetFormatPr defaultRowHeight="12.75" x14ac:dyDescent="0.2"/>
  <cols>
    <col min="1" max="1" width="22.14062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4.2851562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4.2851562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21.75" customHeight="1" x14ac:dyDescent="0.2">
      <c r="A2" s="60" t="s">
        <v>196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ht="14.45" customHeight="1" x14ac:dyDescent="0.2"/>
    <row r="5" spans="1:19" ht="14.45" customHeight="1" x14ac:dyDescent="0.2">
      <c r="A5" s="71" t="s">
        <v>218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</row>
    <row r="6" spans="1:19" ht="14.45" customHeight="1" x14ac:dyDescent="0.2">
      <c r="A6" s="67" t="s">
        <v>76</v>
      </c>
      <c r="C6" s="67" t="s">
        <v>249</v>
      </c>
      <c r="D6" s="67"/>
      <c r="E6" s="67"/>
      <c r="F6" s="67"/>
      <c r="G6" s="67"/>
      <c r="I6" s="67" t="s">
        <v>215</v>
      </c>
      <c r="J6" s="67"/>
      <c r="K6" s="67"/>
      <c r="L6" s="67"/>
      <c r="M6" s="67"/>
      <c r="O6" s="67" t="s">
        <v>216</v>
      </c>
      <c r="P6" s="67"/>
      <c r="Q6" s="67"/>
      <c r="R6" s="67"/>
      <c r="S6" s="67"/>
    </row>
    <row r="7" spans="1:19" ht="29.1" customHeight="1" x14ac:dyDescent="0.2">
      <c r="A7" s="67"/>
      <c r="C7" s="17" t="s">
        <v>250</v>
      </c>
      <c r="D7" s="3"/>
      <c r="E7" s="17" t="s">
        <v>251</v>
      </c>
      <c r="F7" s="3"/>
      <c r="G7" s="17" t="s">
        <v>252</v>
      </c>
      <c r="I7" s="17" t="s">
        <v>253</v>
      </c>
      <c r="J7" s="3"/>
      <c r="K7" s="17" t="s">
        <v>254</v>
      </c>
      <c r="L7" s="3"/>
      <c r="M7" s="17" t="s">
        <v>255</v>
      </c>
      <c r="O7" s="17" t="s">
        <v>253</v>
      </c>
      <c r="P7" s="3"/>
      <c r="Q7" s="17" t="s">
        <v>254</v>
      </c>
      <c r="R7" s="3"/>
      <c r="S7" s="17" t="s">
        <v>255</v>
      </c>
    </row>
    <row r="8" spans="1:19" ht="21.75" customHeight="1" x14ac:dyDescent="0.2">
      <c r="A8" s="5" t="s">
        <v>71</v>
      </c>
      <c r="C8" s="5" t="s">
        <v>256</v>
      </c>
      <c r="E8" s="23">
        <v>7912015</v>
      </c>
      <c r="F8" s="19"/>
      <c r="G8" s="23">
        <v>190</v>
      </c>
      <c r="H8" s="19"/>
      <c r="I8" s="23">
        <v>1503282850</v>
      </c>
      <c r="J8" s="19"/>
      <c r="K8" s="43">
        <v>-112412786</v>
      </c>
      <c r="L8" s="19"/>
      <c r="M8" s="43">
        <f t="shared" ref="M8:M10" si="0">I8+K8</f>
        <v>1390870064</v>
      </c>
      <c r="N8" s="19"/>
      <c r="O8" s="23">
        <v>1503282850</v>
      </c>
      <c r="P8" s="19"/>
      <c r="Q8" s="43">
        <v>-112412786</v>
      </c>
      <c r="R8" s="19"/>
      <c r="S8" s="43">
        <f t="shared" ref="S8:S10" si="1">O8+Q8</f>
        <v>1390870064</v>
      </c>
    </row>
    <row r="9" spans="1:19" ht="21.75" customHeight="1" x14ac:dyDescent="0.2">
      <c r="A9" s="8" t="s">
        <v>48</v>
      </c>
      <c r="C9" s="8" t="s">
        <v>257</v>
      </c>
      <c r="E9" s="24">
        <v>2386011</v>
      </c>
      <c r="F9" s="19"/>
      <c r="G9" s="24">
        <v>740</v>
      </c>
      <c r="H9" s="19"/>
      <c r="I9" s="24">
        <v>1765648140</v>
      </c>
      <c r="J9" s="19"/>
      <c r="K9" s="43">
        <v>-88454721</v>
      </c>
      <c r="L9" s="19"/>
      <c r="M9" s="43">
        <f t="shared" si="0"/>
        <v>1677193419</v>
      </c>
      <c r="N9" s="19"/>
      <c r="O9" s="24">
        <v>1765648140</v>
      </c>
      <c r="P9" s="19"/>
      <c r="Q9" s="43">
        <v>-88454721</v>
      </c>
      <c r="R9" s="19"/>
      <c r="S9" s="43">
        <f t="shared" si="1"/>
        <v>1677193419</v>
      </c>
    </row>
    <row r="10" spans="1:19" ht="21.75" customHeight="1" x14ac:dyDescent="0.2">
      <c r="A10" s="11" t="s">
        <v>68</v>
      </c>
      <c r="C10" s="11" t="s">
        <v>9</v>
      </c>
      <c r="E10" s="25">
        <v>13599999</v>
      </c>
      <c r="F10" s="19"/>
      <c r="G10" s="25">
        <v>145</v>
      </c>
      <c r="H10" s="19"/>
      <c r="I10" s="25">
        <v>1971999855</v>
      </c>
      <c r="J10" s="19"/>
      <c r="K10" s="43">
        <v>-41000668</v>
      </c>
      <c r="L10" s="19"/>
      <c r="M10" s="43">
        <f t="shared" si="0"/>
        <v>1930999187</v>
      </c>
      <c r="N10" s="19"/>
      <c r="O10" s="25">
        <v>1971999855</v>
      </c>
      <c r="P10" s="19"/>
      <c r="Q10" s="43">
        <v>-41000668</v>
      </c>
      <c r="R10" s="19"/>
      <c r="S10" s="43">
        <f t="shared" si="1"/>
        <v>1930999187</v>
      </c>
    </row>
    <row r="11" spans="1:19" ht="21.75" customHeight="1" x14ac:dyDescent="0.2">
      <c r="A11" s="14" t="s">
        <v>74</v>
      </c>
      <c r="C11" s="15"/>
      <c r="E11" s="26"/>
      <c r="F11" s="19"/>
      <c r="G11" s="26"/>
      <c r="H11" s="19"/>
      <c r="I11" s="26">
        <v>5240930845</v>
      </c>
      <c r="J11" s="19"/>
      <c r="K11" s="26">
        <f>SUM(K8:K10)</f>
        <v>-241868175</v>
      </c>
      <c r="L11" s="19"/>
      <c r="M11" s="26">
        <f>SUM(M8:M10)</f>
        <v>4999062670</v>
      </c>
      <c r="N11" s="19"/>
      <c r="O11" s="26">
        <v>5240930845</v>
      </c>
      <c r="P11" s="19"/>
      <c r="Q11" s="26">
        <f>SUM(Q8:Q10)</f>
        <v>-241868175</v>
      </c>
      <c r="R11" s="19"/>
      <c r="S11" s="26">
        <f>SUM(S8:S10)</f>
        <v>4999062670</v>
      </c>
    </row>
    <row r="14" spans="1:19" x14ac:dyDescent="0.2">
      <c r="M14" s="19">
        <v>5240930845</v>
      </c>
      <c r="S14" s="19">
        <v>5240930845</v>
      </c>
    </row>
    <row r="15" spans="1:19" x14ac:dyDescent="0.2">
      <c r="M15" s="19">
        <v>-241868175</v>
      </c>
      <c r="S15" s="19">
        <v>-241868175</v>
      </c>
    </row>
    <row r="16" spans="1:19" x14ac:dyDescent="0.2">
      <c r="M16" s="28">
        <f>SUM(M14:M15)</f>
        <v>4999062670</v>
      </c>
      <c r="S16" s="28">
        <f>SUM(S14:S15)</f>
        <v>4999062670</v>
      </c>
    </row>
    <row r="17" spans="13:19" x14ac:dyDescent="0.2">
      <c r="M17" s="28">
        <f>M16-M11</f>
        <v>0</v>
      </c>
      <c r="S17" s="28">
        <f>S16-S11</f>
        <v>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view="pageBreakPreview" zoomScaleNormal="100" zoomScaleSheetLayoutView="100" workbookViewId="0">
      <selection activeCell="E26" activeCellId="1" sqref="A1:K1 E26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21.75" customHeight="1" x14ac:dyDescent="0.2">
      <c r="A2" s="60" t="s">
        <v>196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4.45" customHeight="1" x14ac:dyDescent="0.2"/>
    <row r="5" spans="1:11" ht="14.45" customHeight="1" x14ac:dyDescent="0.2">
      <c r="A5" s="71" t="s">
        <v>223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ht="14.45" customHeight="1" x14ac:dyDescent="0.2">
      <c r="I6" s="2" t="s">
        <v>215</v>
      </c>
      <c r="K6" s="2" t="s">
        <v>216</v>
      </c>
    </row>
    <row r="7" spans="1:11" ht="35.25" customHeight="1" x14ac:dyDescent="0.2">
      <c r="A7" s="2" t="s">
        <v>258</v>
      </c>
      <c r="C7" s="16" t="s">
        <v>259</v>
      </c>
      <c r="E7" s="16" t="s">
        <v>260</v>
      </c>
      <c r="G7" s="16" t="s">
        <v>261</v>
      </c>
      <c r="I7" s="17" t="s">
        <v>262</v>
      </c>
      <c r="K7" s="17" t="s">
        <v>262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scale="8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34"/>
  <sheetViews>
    <sheetView rightToLeft="1" view="pageBreakPreview" topLeftCell="A14" zoomScaleNormal="100" zoomScaleSheetLayoutView="100" workbookViewId="0">
      <selection activeCell="A25" sqref="A25"/>
    </sheetView>
  </sheetViews>
  <sheetFormatPr defaultRowHeight="12.75" x14ac:dyDescent="0.2"/>
  <cols>
    <col min="1" max="1" width="28.7109375" bestFit="1" customWidth="1"/>
    <col min="2" max="2" width="1.28515625" customWidth="1"/>
    <col min="3" max="3" width="15.7109375" bestFit="1" customWidth="1"/>
    <col min="4" max="4" width="1.28515625" customWidth="1"/>
    <col min="5" max="5" width="11.7109375" customWidth="1"/>
    <col min="6" max="6" width="1.28515625" customWidth="1"/>
    <col min="7" max="7" width="11.140625" customWidth="1"/>
    <col min="8" max="8" width="1.28515625" customWidth="1"/>
    <col min="9" max="9" width="17.7109375" bestFit="1" customWidth="1"/>
    <col min="10" max="10" width="1.28515625" customWidth="1"/>
    <col min="11" max="11" width="10.7109375" bestFit="1" customWidth="1"/>
    <col min="12" max="12" width="1.28515625" customWidth="1"/>
    <col min="13" max="13" width="17.7109375" bestFit="1" customWidth="1"/>
    <col min="14" max="14" width="1.28515625" customWidth="1"/>
    <col min="15" max="15" width="19.140625" bestFit="1" customWidth="1"/>
    <col min="16" max="16" width="1.28515625" customWidth="1"/>
    <col min="17" max="17" width="10.7109375" bestFit="1" customWidth="1"/>
    <col min="18" max="18" width="1.28515625" customWidth="1"/>
    <col min="19" max="19" width="19.140625" bestFit="1" customWidth="1"/>
    <col min="20" max="20" width="0.28515625" customWidth="1"/>
  </cols>
  <sheetData>
    <row r="1" spans="1:19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21.75" customHeight="1" x14ac:dyDescent="0.2">
      <c r="A2" s="60" t="s">
        <v>196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ht="14.45" customHeight="1" x14ac:dyDescent="0.2"/>
    <row r="5" spans="1:19" ht="14.45" customHeight="1" x14ac:dyDescent="0.2">
      <c r="A5" s="71" t="s">
        <v>263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</row>
    <row r="6" spans="1:19" ht="14.45" customHeight="1" x14ac:dyDescent="0.2">
      <c r="A6" s="67" t="s">
        <v>199</v>
      </c>
      <c r="I6" s="67" t="s">
        <v>215</v>
      </c>
      <c r="J6" s="67"/>
      <c r="K6" s="67"/>
      <c r="L6" s="67"/>
      <c r="M6" s="67"/>
      <c r="O6" s="67" t="s">
        <v>216</v>
      </c>
      <c r="P6" s="67"/>
      <c r="Q6" s="67"/>
      <c r="R6" s="67"/>
      <c r="S6" s="67"/>
    </row>
    <row r="7" spans="1:19" ht="63" x14ac:dyDescent="0.2">
      <c r="A7" s="67"/>
      <c r="C7" s="16" t="s">
        <v>264</v>
      </c>
      <c r="E7" s="16" t="s">
        <v>116</v>
      </c>
      <c r="G7" s="16" t="s">
        <v>265</v>
      </c>
      <c r="I7" s="17" t="s">
        <v>266</v>
      </c>
      <c r="J7" s="3"/>
      <c r="K7" s="17" t="s">
        <v>254</v>
      </c>
      <c r="L7" s="3"/>
      <c r="M7" s="17" t="s">
        <v>267</v>
      </c>
      <c r="O7" s="17" t="s">
        <v>266</v>
      </c>
      <c r="P7" s="3"/>
      <c r="Q7" s="17" t="s">
        <v>254</v>
      </c>
      <c r="R7" s="3"/>
      <c r="S7" s="17" t="s">
        <v>267</v>
      </c>
    </row>
    <row r="8" spans="1:19" ht="21" x14ac:dyDescent="0.2">
      <c r="A8" s="56"/>
      <c r="C8" s="57"/>
      <c r="E8" s="57"/>
      <c r="G8" s="57"/>
      <c r="I8" s="48"/>
      <c r="J8" s="34"/>
      <c r="K8" s="48"/>
      <c r="L8" s="34"/>
      <c r="M8" s="48"/>
      <c r="O8" s="48"/>
      <c r="P8" s="34"/>
      <c r="Q8" s="48"/>
      <c r="R8" s="34"/>
      <c r="S8" s="48"/>
    </row>
    <row r="9" spans="1:19" ht="21.75" customHeight="1" x14ac:dyDescent="0.2">
      <c r="A9" s="45" t="s">
        <v>118</v>
      </c>
      <c r="C9" s="3"/>
      <c r="E9" s="45" t="s">
        <v>121</v>
      </c>
      <c r="G9" s="47">
        <v>19</v>
      </c>
      <c r="I9" s="46">
        <v>181145240783</v>
      </c>
      <c r="J9" s="19"/>
      <c r="K9" s="46">
        <v>0</v>
      </c>
      <c r="L9" s="19"/>
      <c r="M9" s="46">
        <f>I9+K9</f>
        <v>181145240783</v>
      </c>
      <c r="N9" s="19"/>
      <c r="O9" s="46">
        <v>359013436864</v>
      </c>
      <c r="P9" s="19"/>
      <c r="Q9" s="46">
        <v>0</v>
      </c>
      <c r="R9" s="19"/>
      <c r="S9" s="46">
        <f>O9+Q9</f>
        <v>359013436864</v>
      </c>
    </row>
    <row r="10" spans="1:19" ht="21.75" customHeight="1" x14ac:dyDescent="0.2">
      <c r="A10" s="8" t="s">
        <v>134</v>
      </c>
      <c r="E10" s="8" t="s">
        <v>136</v>
      </c>
      <c r="G10" s="18">
        <v>23</v>
      </c>
      <c r="I10" s="24">
        <v>58681396898</v>
      </c>
      <c r="J10" s="19"/>
      <c r="K10" s="24">
        <v>0</v>
      </c>
      <c r="L10" s="19"/>
      <c r="M10" s="24">
        <f>I10+K10</f>
        <v>58681396898</v>
      </c>
      <c r="N10" s="19"/>
      <c r="O10" s="24">
        <v>118688973728</v>
      </c>
      <c r="P10" s="19"/>
      <c r="Q10" s="24">
        <v>0</v>
      </c>
      <c r="R10" s="19"/>
      <c r="S10" s="43">
        <f>O10+Q10</f>
        <v>118688973728</v>
      </c>
    </row>
    <row r="11" spans="1:19" ht="21.75" customHeight="1" x14ac:dyDescent="0.2">
      <c r="A11" s="8" t="s">
        <v>161</v>
      </c>
      <c r="E11" s="8" t="s">
        <v>163</v>
      </c>
      <c r="G11" s="18">
        <v>23</v>
      </c>
      <c r="I11" s="24">
        <v>57201182505</v>
      </c>
      <c r="J11" s="19"/>
      <c r="K11" s="24">
        <v>0</v>
      </c>
      <c r="L11" s="19"/>
      <c r="M11" s="43">
        <f t="shared" ref="M11:M27" si="0">I11+K11</f>
        <v>57201182505</v>
      </c>
      <c r="N11" s="19"/>
      <c r="O11" s="24">
        <v>225703987585</v>
      </c>
      <c r="P11" s="19"/>
      <c r="Q11" s="24">
        <v>0</v>
      </c>
      <c r="R11" s="19"/>
      <c r="S11" s="43">
        <f t="shared" ref="S11:S27" si="1">O11+Q11</f>
        <v>225703987585</v>
      </c>
    </row>
    <row r="12" spans="1:19" ht="21.75" customHeight="1" x14ac:dyDescent="0.2">
      <c r="A12" s="51" t="s">
        <v>131</v>
      </c>
      <c r="C12" s="34"/>
      <c r="E12" s="51" t="s">
        <v>133</v>
      </c>
      <c r="G12" s="33">
        <v>23</v>
      </c>
      <c r="I12" s="44">
        <v>55352569589</v>
      </c>
      <c r="J12" s="19"/>
      <c r="K12" s="44">
        <v>0</v>
      </c>
      <c r="L12" s="19"/>
      <c r="M12" s="43">
        <f t="shared" si="0"/>
        <v>55352569589</v>
      </c>
      <c r="N12" s="19"/>
      <c r="O12" s="44">
        <v>94706865426</v>
      </c>
      <c r="P12" s="19"/>
      <c r="Q12" s="44">
        <v>0</v>
      </c>
      <c r="R12" s="19"/>
      <c r="S12" s="43">
        <f t="shared" si="1"/>
        <v>94706865426</v>
      </c>
    </row>
    <row r="13" spans="1:19" ht="21.75" customHeight="1" x14ac:dyDescent="0.2">
      <c r="A13" s="8" t="s">
        <v>164</v>
      </c>
      <c r="E13" s="8" t="s">
        <v>166</v>
      </c>
      <c r="G13" s="18">
        <v>23</v>
      </c>
      <c r="I13" s="24">
        <v>42523795215</v>
      </c>
      <c r="J13" s="19"/>
      <c r="K13" s="24">
        <v>0</v>
      </c>
      <c r="L13" s="19"/>
      <c r="M13" s="43">
        <f t="shared" si="0"/>
        <v>42523795215</v>
      </c>
      <c r="N13" s="19"/>
      <c r="O13" s="24">
        <v>83402787816</v>
      </c>
      <c r="P13" s="19"/>
      <c r="Q13" s="24">
        <v>0</v>
      </c>
      <c r="R13" s="19"/>
      <c r="S13" s="43">
        <f t="shared" si="1"/>
        <v>83402787816</v>
      </c>
    </row>
    <row r="14" spans="1:19" ht="21.75" customHeight="1" x14ac:dyDescent="0.2">
      <c r="A14" s="8" t="s">
        <v>158</v>
      </c>
      <c r="E14" s="8" t="s">
        <v>160</v>
      </c>
      <c r="G14" s="18">
        <v>23</v>
      </c>
      <c r="I14" s="24">
        <v>38765712375</v>
      </c>
      <c r="J14" s="19"/>
      <c r="K14" s="24">
        <v>0</v>
      </c>
      <c r="L14" s="19"/>
      <c r="M14" s="43">
        <f t="shared" si="0"/>
        <v>38765712375</v>
      </c>
      <c r="N14" s="19"/>
      <c r="O14" s="24">
        <v>76039147665</v>
      </c>
      <c r="P14" s="19"/>
      <c r="Q14" s="24">
        <v>0</v>
      </c>
      <c r="R14" s="19"/>
      <c r="S14" s="43">
        <f t="shared" si="1"/>
        <v>76039147665</v>
      </c>
    </row>
    <row r="15" spans="1:19" ht="21.75" customHeight="1" x14ac:dyDescent="0.2">
      <c r="A15" s="8" t="s">
        <v>128</v>
      </c>
      <c r="E15" s="8" t="s">
        <v>130</v>
      </c>
      <c r="G15" s="18">
        <v>23</v>
      </c>
      <c r="I15" s="24">
        <v>35058998615</v>
      </c>
      <c r="J15" s="19"/>
      <c r="K15" s="24">
        <v>0</v>
      </c>
      <c r="L15" s="19"/>
      <c r="M15" s="43">
        <f t="shared" si="0"/>
        <v>35058998615</v>
      </c>
      <c r="N15" s="19"/>
      <c r="O15" s="24">
        <v>69114413262</v>
      </c>
      <c r="P15" s="19"/>
      <c r="Q15" s="24">
        <v>0</v>
      </c>
      <c r="R15" s="19"/>
      <c r="S15" s="43">
        <f t="shared" si="1"/>
        <v>69114413262</v>
      </c>
    </row>
    <row r="16" spans="1:19" ht="21.75" customHeight="1" x14ac:dyDescent="0.2">
      <c r="A16" s="8" t="s">
        <v>140</v>
      </c>
      <c r="E16" s="8" t="s">
        <v>142</v>
      </c>
      <c r="G16" s="18">
        <v>23</v>
      </c>
      <c r="I16" s="24">
        <v>20167221000</v>
      </c>
      <c r="J16" s="19"/>
      <c r="K16" s="24">
        <v>0</v>
      </c>
      <c r="L16" s="19"/>
      <c r="M16" s="43">
        <f t="shared" si="0"/>
        <v>20167221000</v>
      </c>
      <c r="N16" s="19"/>
      <c r="O16" s="24">
        <v>39564943700</v>
      </c>
      <c r="P16" s="19"/>
      <c r="Q16" s="24">
        <v>0</v>
      </c>
      <c r="R16" s="19"/>
      <c r="S16" s="43">
        <f t="shared" si="1"/>
        <v>39564943700</v>
      </c>
    </row>
    <row r="17" spans="1:19" ht="21.75" customHeight="1" x14ac:dyDescent="0.2">
      <c r="A17" s="8" t="s">
        <v>125</v>
      </c>
      <c r="E17" s="8" t="s">
        <v>127</v>
      </c>
      <c r="G17" s="18">
        <v>19</v>
      </c>
      <c r="I17" s="24">
        <v>19366307446</v>
      </c>
      <c r="J17" s="19"/>
      <c r="K17" s="24">
        <v>0</v>
      </c>
      <c r="L17" s="19"/>
      <c r="M17" s="43">
        <f t="shared" si="0"/>
        <v>19366307446</v>
      </c>
      <c r="N17" s="19"/>
      <c r="O17" s="24">
        <v>60457693460</v>
      </c>
      <c r="P17" s="19"/>
      <c r="Q17" s="24">
        <v>0</v>
      </c>
      <c r="R17" s="19"/>
      <c r="S17" s="43">
        <f t="shared" si="1"/>
        <v>60457693460</v>
      </c>
    </row>
    <row r="18" spans="1:19" ht="21.75" customHeight="1" x14ac:dyDescent="0.2">
      <c r="A18" s="8" t="s">
        <v>152</v>
      </c>
      <c r="E18" s="8" t="s">
        <v>154</v>
      </c>
      <c r="G18" s="18">
        <v>23</v>
      </c>
      <c r="I18" s="24">
        <v>14079456077</v>
      </c>
      <c r="J18" s="19"/>
      <c r="K18" s="24">
        <v>0</v>
      </c>
      <c r="L18" s="19"/>
      <c r="M18" s="43">
        <f t="shared" si="0"/>
        <v>14079456077</v>
      </c>
      <c r="N18" s="19"/>
      <c r="O18" s="24">
        <v>30320189730</v>
      </c>
      <c r="P18" s="19"/>
      <c r="Q18" s="24">
        <v>0</v>
      </c>
      <c r="R18" s="19"/>
      <c r="S18" s="43">
        <f t="shared" si="1"/>
        <v>30320189730</v>
      </c>
    </row>
    <row r="19" spans="1:19" ht="21.75" customHeight="1" x14ac:dyDescent="0.2">
      <c r="A19" s="8" t="s">
        <v>149</v>
      </c>
      <c r="E19" s="8" t="s">
        <v>151</v>
      </c>
      <c r="G19" s="18">
        <v>23</v>
      </c>
      <c r="I19" s="24">
        <v>13307622178</v>
      </c>
      <c r="J19" s="19"/>
      <c r="K19" s="24">
        <v>0</v>
      </c>
      <c r="L19" s="19"/>
      <c r="M19" s="43">
        <f t="shared" si="0"/>
        <v>13307622178</v>
      </c>
      <c r="N19" s="19"/>
      <c r="O19" s="24">
        <v>26071827311</v>
      </c>
      <c r="P19" s="19"/>
      <c r="Q19" s="24">
        <v>0</v>
      </c>
      <c r="R19" s="19"/>
      <c r="S19" s="43">
        <f t="shared" si="1"/>
        <v>26071827311</v>
      </c>
    </row>
    <row r="20" spans="1:19" ht="21.75" customHeight="1" x14ac:dyDescent="0.2">
      <c r="A20" s="8" t="s">
        <v>137</v>
      </c>
      <c r="E20" s="8" t="s">
        <v>139</v>
      </c>
      <c r="G20" s="18">
        <v>18</v>
      </c>
      <c r="I20" s="24">
        <v>12384420065</v>
      </c>
      <c r="J20" s="19"/>
      <c r="K20" s="24">
        <v>0</v>
      </c>
      <c r="L20" s="19"/>
      <c r="M20" s="43">
        <f t="shared" si="0"/>
        <v>12384420065</v>
      </c>
      <c r="N20" s="19"/>
      <c r="O20" s="24">
        <v>25006728582</v>
      </c>
      <c r="P20" s="19"/>
      <c r="Q20" s="24">
        <v>0</v>
      </c>
      <c r="R20" s="19"/>
      <c r="S20" s="43">
        <f t="shared" si="1"/>
        <v>25006728582</v>
      </c>
    </row>
    <row r="21" spans="1:19" ht="21.75" customHeight="1" x14ac:dyDescent="0.2">
      <c r="A21" s="8" t="s">
        <v>155</v>
      </c>
      <c r="E21" s="8" t="s">
        <v>157</v>
      </c>
      <c r="G21" s="18">
        <v>23</v>
      </c>
      <c r="I21" s="24">
        <v>11242124072</v>
      </c>
      <c r="J21" s="19"/>
      <c r="K21" s="24">
        <v>0</v>
      </c>
      <c r="L21" s="19"/>
      <c r="M21" s="43">
        <f t="shared" si="0"/>
        <v>11242124072</v>
      </c>
      <c r="N21" s="19"/>
      <c r="O21" s="24">
        <v>22028775551</v>
      </c>
      <c r="P21" s="19"/>
      <c r="Q21" s="24">
        <v>0</v>
      </c>
      <c r="R21" s="19"/>
      <c r="S21" s="43">
        <f t="shared" si="1"/>
        <v>22028775551</v>
      </c>
    </row>
    <row r="22" spans="1:19" ht="21.75" customHeight="1" x14ac:dyDescent="0.2">
      <c r="A22" s="8" t="s">
        <v>143</v>
      </c>
      <c r="E22" s="8" t="s">
        <v>145</v>
      </c>
      <c r="G22" s="18">
        <v>20.5</v>
      </c>
      <c r="I22" s="24">
        <v>10740290145</v>
      </c>
      <c r="J22" s="19"/>
      <c r="K22" s="24">
        <v>0</v>
      </c>
      <c r="L22" s="19"/>
      <c r="M22" s="43">
        <f t="shared" si="0"/>
        <v>10740290145</v>
      </c>
      <c r="N22" s="19"/>
      <c r="O22" s="24">
        <v>21087573065</v>
      </c>
      <c r="P22" s="19"/>
      <c r="Q22" s="24">
        <v>0</v>
      </c>
      <c r="R22" s="19"/>
      <c r="S22" s="43">
        <f t="shared" si="1"/>
        <v>21087573065</v>
      </c>
    </row>
    <row r="23" spans="1:19" ht="21.75" customHeight="1" x14ac:dyDescent="0.2">
      <c r="A23" s="42" t="s">
        <v>167</v>
      </c>
      <c r="E23" s="42" t="s">
        <v>169</v>
      </c>
      <c r="G23" s="18">
        <v>23</v>
      </c>
      <c r="I23" s="43">
        <v>4178167637</v>
      </c>
      <c r="J23" s="19"/>
      <c r="K23" s="43">
        <v>0</v>
      </c>
      <c r="L23" s="19"/>
      <c r="M23" s="43">
        <f t="shared" si="0"/>
        <v>4178167637</v>
      </c>
      <c r="N23" s="19"/>
      <c r="O23" s="43">
        <v>8240269294</v>
      </c>
      <c r="P23" s="19"/>
      <c r="Q23" s="43">
        <v>0</v>
      </c>
      <c r="R23" s="19"/>
      <c r="S23" s="43">
        <f t="shared" si="1"/>
        <v>8240269294</v>
      </c>
    </row>
    <row r="24" spans="1:19" ht="21.75" customHeight="1" x14ac:dyDescent="0.2">
      <c r="A24" s="42" t="s">
        <v>146</v>
      </c>
      <c r="E24" s="42" t="s">
        <v>148</v>
      </c>
      <c r="G24" s="18">
        <v>20.5</v>
      </c>
      <c r="I24" s="43">
        <v>4173261744</v>
      </c>
      <c r="J24" s="19"/>
      <c r="K24" s="43">
        <v>0</v>
      </c>
      <c r="L24" s="19"/>
      <c r="M24" s="43">
        <f t="shared" si="0"/>
        <v>4173261744</v>
      </c>
      <c r="N24" s="19"/>
      <c r="O24" s="43">
        <v>8294200967</v>
      </c>
      <c r="P24" s="19"/>
      <c r="Q24" s="43">
        <v>0</v>
      </c>
      <c r="R24" s="19"/>
      <c r="S24" s="43">
        <f t="shared" si="1"/>
        <v>8294200967</v>
      </c>
    </row>
    <row r="25" spans="1:19" ht="21.75" customHeight="1" x14ac:dyDescent="0.2">
      <c r="A25" s="42" t="s">
        <v>297</v>
      </c>
      <c r="E25" s="42"/>
      <c r="G25" s="18"/>
      <c r="I25" s="43">
        <v>3830229180</v>
      </c>
      <c r="J25" s="19"/>
      <c r="K25" s="43">
        <v>0</v>
      </c>
      <c r="L25" s="19"/>
      <c r="M25" s="43">
        <f t="shared" si="0"/>
        <v>3830229180</v>
      </c>
      <c r="N25" s="19"/>
      <c r="O25" s="43">
        <v>7660458360</v>
      </c>
      <c r="P25" s="19"/>
      <c r="Q25" s="43">
        <v>0</v>
      </c>
      <c r="R25" s="19"/>
      <c r="S25" s="43">
        <f t="shared" si="1"/>
        <v>7660458360</v>
      </c>
    </row>
    <row r="26" spans="1:19" ht="21.75" customHeight="1" x14ac:dyDescent="0.2">
      <c r="A26" s="42" t="s">
        <v>170</v>
      </c>
      <c r="E26" s="42" t="s">
        <v>173</v>
      </c>
      <c r="G26" s="18">
        <v>23</v>
      </c>
      <c r="I26" s="43">
        <v>42516107354</v>
      </c>
      <c r="J26" s="19"/>
      <c r="K26" s="43">
        <v>0</v>
      </c>
      <c r="L26" s="19"/>
      <c r="M26" s="43">
        <f t="shared" si="0"/>
        <v>42516107354</v>
      </c>
      <c r="N26" s="19"/>
      <c r="O26" s="43">
        <v>85032214708</v>
      </c>
      <c r="P26" s="19"/>
      <c r="Q26" s="43">
        <v>0</v>
      </c>
      <c r="R26" s="19"/>
      <c r="S26" s="43">
        <f t="shared" si="1"/>
        <v>85032214708</v>
      </c>
    </row>
    <row r="27" spans="1:19" ht="21.75" customHeight="1" x14ac:dyDescent="0.2">
      <c r="A27" s="8" t="s">
        <v>170</v>
      </c>
      <c r="E27" s="8" t="s">
        <v>173</v>
      </c>
      <c r="G27" s="18">
        <v>23</v>
      </c>
      <c r="I27" s="24">
        <v>44126272340</v>
      </c>
      <c r="J27" s="19"/>
      <c r="K27" s="24">
        <v>0</v>
      </c>
      <c r="L27" s="19"/>
      <c r="M27" s="43">
        <f t="shared" si="0"/>
        <v>44126272340</v>
      </c>
      <c r="N27" s="19"/>
      <c r="O27" s="24">
        <v>88252544680</v>
      </c>
      <c r="P27" s="19"/>
      <c r="Q27" s="24">
        <v>0</v>
      </c>
      <c r="R27" s="19"/>
      <c r="S27" s="43">
        <f t="shared" si="1"/>
        <v>88252544680</v>
      </c>
    </row>
    <row r="28" spans="1:19" ht="21.75" customHeight="1" thickBot="1" x14ac:dyDescent="0.25">
      <c r="A28" s="14" t="s">
        <v>74</v>
      </c>
      <c r="C28" s="29"/>
      <c r="D28" s="34"/>
      <c r="E28" s="29"/>
      <c r="F28" s="34"/>
      <c r="G28" s="29"/>
      <c r="I28" s="26">
        <f>SUM(I9:I27)</f>
        <v>668840375218</v>
      </c>
      <c r="J28" s="19"/>
      <c r="K28" s="26">
        <f>SUM(K9:K27)</f>
        <v>0</v>
      </c>
      <c r="L28" s="19"/>
      <c r="M28" s="26">
        <f>SUM(M9:M27)</f>
        <v>668840375218</v>
      </c>
      <c r="N28" s="19"/>
      <c r="O28" s="26">
        <f>SUM(O9:O27)</f>
        <v>1448687031754</v>
      </c>
      <c r="P28" s="19"/>
      <c r="Q28" s="26">
        <f>SUM(Q9:Q27)</f>
        <v>0</v>
      </c>
      <c r="R28" s="19"/>
      <c r="S28" s="26">
        <f>SUM(S9:S27)</f>
        <v>1448687031754</v>
      </c>
    </row>
    <row r="29" spans="1:19" ht="13.5" thickTop="1" x14ac:dyDescent="0.2"/>
    <row r="31" spans="1:19" x14ac:dyDescent="0.2">
      <c r="M31" s="19">
        <f>86642379694+582197995524</f>
        <v>668840375218</v>
      </c>
      <c r="S31" s="19">
        <f>173284759388+1275402272366</f>
        <v>1448687031754</v>
      </c>
    </row>
    <row r="32" spans="1:19" x14ac:dyDescent="0.2">
      <c r="M32" s="19">
        <f>M31-M28</f>
        <v>0</v>
      </c>
      <c r="S32" s="19">
        <f>S31-S28</f>
        <v>0</v>
      </c>
    </row>
    <row r="34" spans="13:13" x14ac:dyDescent="0.2">
      <c r="M34" s="28"/>
    </row>
  </sheetData>
  <autoFilter ref="A8:S8" xr:uid="{00000000-0001-0000-1000-000000000000}">
    <sortState xmlns:xlrd2="http://schemas.microsoft.com/office/spreadsheetml/2017/richdata2" ref="A9:S24">
      <sortCondition descending="1" ref="M8"/>
    </sortState>
  </autoFilter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7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3"/>
  <sheetViews>
    <sheetView rightToLeft="1" view="pageBreakPreview" topLeftCell="A4" zoomScaleNormal="100" zoomScaleSheetLayoutView="100" workbookViewId="0">
      <selection activeCell="J31" sqref="J31"/>
    </sheetView>
  </sheetViews>
  <sheetFormatPr defaultRowHeight="12.75" x14ac:dyDescent="0.2"/>
  <cols>
    <col min="1" max="1" width="35.42578125" bestFit="1" customWidth="1"/>
    <col min="2" max="2" width="1.28515625" customWidth="1"/>
    <col min="3" max="3" width="17.5703125" style="19" bestFit="1" customWidth="1"/>
    <col min="4" max="4" width="1.28515625" style="19" customWidth="1"/>
    <col min="5" max="5" width="14.42578125" style="19" bestFit="1" customWidth="1"/>
    <col min="6" max="6" width="1.28515625" style="19" customWidth="1"/>
    <col min="7" max="7" width="17.7109375" style="19" bestFit="1" customWidth="1"/>
    <col min="8" max="8" width="1.28515625" style="19" customWidth="1"/>
    <col min="9" max="9" width="17.5703125" style="19" bestFit="1" customWidth="1"/>
    <col min="10" max="10" width="1.28515625" style="19" customWidth="1"/>
    <col min="11" max="11" width="15.85546875" style="19" bestFit="1" customWidth="1"/>
    <col min="12" max="12" width="1.28515625" style="19" customWidth="1"/>
    <col min="13" max="13" width="17.7109375" style="19" bestFit="1" customWidth="1"/>
    <col min="14" max="14" width="1.28515625" customWidth="1"/>
  </cols>
  <sheetData>
    <row r="1" spans="1:13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1.75" customHeight="1" x14ac:dyDescent="0.2">
      <c r="A2" s="60" t="s">
        <v>196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14.45" customHeight="1" x14ac:dyDescent="0.2"/>
    <row r="5" spans="1:13" ht="14.45" customHeight="1" x14ac:dyDescent="0.2">
      <c r="A5" s="71" t="s">
        <v>268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3" ht="14.45" customHeight="1" x14ac:dyDescent="0.2">
      <c r="A6" s="67" t="s">
        <v>199</v>
      </c>
      <c r="C6" s="68" t="s">
        <v>215</v>
      </c>
      <c r="D6" s="68"/>
      <c r="E6" s="68"/>
      <c r="F6" s="68"/>
      <c r="G6" s="68"/>
      <c r="I6" s="68" t="s">
        <v>216</v>
      </c>
      <c r="J6" s="68"/>
      <c r="K6" s="68"/>
      <c r="L6" s="68"/>
      <c r="M6" s="68"/>
    </row>
    <row r="7" spans="1:13" ht="29.1" customHeight="1" x14ac:dyDescent="0.2">
      <c r="A7" s="67"/>
      <c r="C7" s="38" t="s">
        <v>266</v>
      </c>
      <c r="D7" s="20"/>
      <c r="E7" s="38" t="s">
        <v>254</v>
      </c>
      <c r="F7" s="20"/>
      <c r="G7" s="38" t="s">
        <v>267</v>
      </c>
      <c r="I7" s="38" t="s">
        <v>266</v>
      </c>
      <c r="J7" s="20"/>
      <c r="K7" s="38" t="s">
        <v>254</v>
      </c>
      <c r="L7" s="20"/>
      <c r="M7" s="38" t="s">
        <v>267</v>
      </c>
    </row>
    <row r="8" spans="1:13" ht="21.75" customHeight="1" x14ac:dyDescent="0.2">
      <c r="A8" s="42" t="s">
        <v>290</v>
      </c>
      <c r="B8" s="58"/>
      <c r="C8" s="43">
        <v>11001</v>
      </c>
      <c r="D8" s="59"/>
      <c r="E8" s="43">
        <v>0</v>
      </c>
      <c r="F8" s="59"/>
      <c r="G8" s="43">
        <f t="shared" ref="G8:G16" si="0">C8+E8</f>
        <v>11001</v>
      </c>
      <c r="H8" s="59"/>
      <c r="I8" s="43">
        <v>27677825617</v>
      </c>
      <c r="J8" s="59"/>
      <c r="K8" s="43">
        <v>0</v>
      </c>
      <c r="L8" s="59"/>
      <c r="M8" s="43">
        <f t="shared" ref="M8:M16" si="1">I8+K8</f>
        <v>27677825617</v>
      </c>
    </row>
    <row r="9" spans="1:13" ht="21.75" customHeight="1" x14ac:dyDescent="0.2">
      <c r="A9" s="42" t="s">
        <v>289</v>
      </c>
      <c r="B9" s="58"/>
      <c r="C9" s="43">
        <v>109895362601</v>
      </c>
      <c r="D9" s="59"/>
      <c r="E9" s="43">
        <v>-118193053</v>
      </c>
      <c r="F9" s="59"/>
      <c r="G9" s="43">
        <f t="shared" si="0"/>
        <v>109777169548</v>
      </c>
      <c r="H9" s="59"/>
      <c r="I9" s="43">
        <v>209744606547</v>
      </c>
      <c r="J9" s="59"/>
      <c r="K9" s="43">
        <v>-1382892281</v>
      </c>
      <c r="L9" s="59"/>
      <c r="M9" s="43">
        <f t="shared" si="1"/>
        <v>208361714266</v>
      </c>
    </row>
    <row r="10" spans="1:13" ht="21.75" customHeight="1" x14ac:dyDescent="0.2">
      <c r="A10" s="51" t="s">
        <v>288</v>
      </c>
      <c r="B10" s="58"/>
      <c r="C10" s="43">
        <v>25080098482</v>
      </c>
      <c r="D10" s="59"/>
      <c r="E10" s="43">
        <v>-21730500</v>
      </c>
      <c r="F10" s="59"/>
      <c r="G10" s="43">
        <f t="shared" si="0"/>
        <v>25058367982</v>
      </c>
      <c r="H10" s="59"/>
      <c r="I10" s="43">
        <v>26079282037</v>
      </c>
      <c r="J10" s="59"/>
      <c r="K10" s="43">
        <v>-22638521</v>
      </c>
      <c r="L10" s="59"/>
      <c r="M10" s="43">
        <f t="shared" si="1"/>
        <v>26056643516</v>
      </c>
    </row>
    <row r="11" spans="1:13" ht="21.75" customHeight="1" x14ac:dyDescent="0.2">
      <c r="A11" s="42" t="s">
        <v>287</v>
      </c>
      <c r="B11" s="58"/>
      <c r="C11" s="43">
        <v>153463140648</v>
      </c>
      <c r="D11" s="59"/>
      <c r="E11" s="43">
        <v>-281101943</v>
      </c>
      <c r="F11" s="59"/>
      <c r="G11" s="43">
        <f t="shared" si="0"/>
        <v>153182038705</v>
      </c>
      <c r="H11" s="59"/>
      <c r="I11" s="43">
        <v>288063494154</v>
      </c>
      <c r="J11" s="59"/>
      <c r="K11" s="43">
        <v>-951861396</v>
      </c>
      <c r="L11" s="59"/>
      <c r="M11" s="43">
        <f t="shared" si="1"/>
        <v>287111632758</v>
      </c>
    </row>
    <row r="12" spans="1:13" ht="21.75" customHeight="1" x14ac:dyDescent="0.2">
      <c r="A12" s="42" t="s">
        <v>286</v>
      </c>
      <c r="B12" s="58"/>
      <c r="C12" s="43">
        <v>9199662644</v>
      </c>
      <c r="D12" s="59"/>
      <c r="E12" s="43">
        <v>0</v>
      </c>
      <c r="F12" s="59"/>
      <c r="G12" s="43">
        <f t="shared" si="0"/>
        <v>9199662644</v>
      </c>
      <c r="H12" s="59"/>
      <c r="I12" s="43">
        <v>39919891400</v>
      </c>
      <c r="J12" s="59"/>
      <c r="K12" s="43">
        <v>-43873777</v>
      </c>
      <c r="L12" s="59"/>
      <c r="M12" s="43">
        <f t="shared" si="1"/>
        <v>39876017623</v>
      </c>
    </row>
    <row r="13" spans="1:13" ht="21.75" customHeight="1" x14ac:dyDescent="0.2">
      <c r="A13" s="42" t="s">
        <v>293</v>
      </c>
      <c r="B13" s="58"/>
      <c r="C13" s="43">
        <v>1559757</v>
      </c>
      <c r="D13" s="59"/>
      <c r="E13" s="43">
        <v>0</v>
      </c>
      <c r="F13" s="59"/>
      <c r="G13" s="43">
        <f t="shared" si="0"/>
        <v>1559757</v>
      </c>
      <c r="H13" s="59"/>
      <c r="I13" s="43">
        <v>3012937</v>
      </c>
      <c r="J13" s="59"/>
      <c r="K13" s="43">
        <v>0</v>
      </c>
      <c r="L13" s="59"/>
      <c r="M13" s="43">
        <f t="shared" si="1"/>
        <v>3012937</v>
      </c>
    </row>
    <row r="14" spans="1:13" ht="21.75" customHeight="1" x14ac:dyDescent="0.2">
      <c r="A14" s="42" t="s">
        <v>294</v>
      </c>
      <c r="B14" s="58"/>
      <c r="C14" s="43">
        <v>2389</v>
      </c>
      <c r="D14" s="59"/>
      <c r="E14" s="43">
        <v>0</v>
      </c>
      <c r="F14" s="59"/>
      <c r="G14" s="43">
        <f t="shared" si="0"/>
        <v>2389</v>
      </c>
      <c r="H14" s="59"/>
      <c r="I14" s="43">
        <v>7357</v>
      </c>
      <c r="J14" s="59"/>
      <c r="K14" s="43">
        <v>0</v>
      </c>
      <c r="L14" s="59"/>
      <c r="M14" s="43">
        <f t="shared" si="1"/>
        <v>7357</v>
      </c>
    </row>
    <row r="15" spans="1:13" ht="21.75" customHeight="1" x14ac:dyDescent="0.2">
      <c r="A15" s="42" t="s">
        <v>295</v>
      </c>
      <c r="B15" s="58"/>
      <c r="C15" s="43">
        <v>46925</v>
      </c>
      <c r="D15" s="59"/>
      <c r="E15" s="43">
        <v>0</v>
      </c>
      <c r="F15" s="59"/>
      <c r="G15" s="43">
        <f t="shared" si="0"/>
        <v>46925</v>
      </c>
      <c r="H15" s="59"/>
      <c r="I15" s="43">
        <v>92759</v>
      </c>
      <c r="J15" s="59"/>
      <c r="K15" s="43">
        <v>0</v>
      </c>
      <c r="L15" s="59"/>
      <c r="M15" s="43">
        <f t="shared" si="1"/>
        <v>92759</v>
      </c>
    </row>
    <row r="16" spans="1:13" ht="21.75" customHeight="1" x14ac:dyDescent="0.2">
      <c r="A16" s="42" t="s">
        <v>292</v>
      </c>
      <c r="B16" s="58"/>
      <c r="C16" s="43">
        <v>9504</v>
      </c>
      <c r="D16" s="59"/>
      <c r="E16" s="43">
        <v>0</v>
      </c>
      <c r="F16" s="59"/>
      <c r="G16" s="43">
        <f t="shared" si="0"/>
        <v>9504</v>
      </c>
      <c r="H16" s="59"/>
      <c r="I16" s="43">
        <v>18359</v>
      </c>
      <c r="J16" s="59"/>
      <c r="K16" s="43">
        <v>0</v>
      </c>
      <c r="L16" s="59"/>
      <c r="M16" s="43">
        <f t="shared" si="1"/>
        <v>18359</v>
      </c>
    </row>
    <row r="17" spans="1:13" ht="21.75" customHeight="1" thickBot="1" x14ac:dyDescent="0.25">
      <c r="A17" s="14" t="s">
        <v>74</v>
      </c>
      <c r="C17" s="26">
        <f>SUM(C8:C16)</f>
        <v>297639893951</v>
      </c>
      <c r="E17" s="26">
        <f>SUM(E8:E16)</f>
        <v>-421025496</v>
      </c>
      <c r="G17" s="26">
        <f>SUM(G8:G16)</f>
        <v>297218868455</v>
      </c>
      <c r="I17" s="26">
        <f>SUM(I8:I16)</f>
        <v>591488231167</v>
      </c>
      <c r="K17" s="26">
        <f>SUM(K8:K16)</f>
        <v>-2401265975</v>
      </c>
      <c r="M17" s="26">
        <f>SUM(M8:M16)</f>
        <v>589086965192</v>
      </c>
    </row>
    <row r="20" spans="1:13" x14ac:dyDescent="0.2">
      <c r="G20" s="19">
        <v>297639893951</v>
      </c>
      <c r="M20" s="19">
        <v>591488231167</v>
      </c>
    </row>
    <row r="21" spans="1:13" x14ac:dyDescent="0.2">
      <c r="G21" s="19">
        <v>-421025496</v>
      </c>
      <c r="M21" s="19">
        <v>-2401265975</v>
      </c>
    </row>
    <row r="22" spans="1:13" x14ac:dyDescent="0.2">
      <c r="G22" s="19">
        <f>SUM(G20:G21)</f>
        <v>297218868455</v>
      </c>
      <c r="M22" s="19">
        <f>SUM(M20:M21)</f>
        <v>589086965192</v>
      </c>
    </row>
    <row r="23" spans="1:13" x14ac:dyDescent="0.2">
      <c r="G23" s="19">
        <f>G22-G17</f>
        <v>0</v>
      </c>
      <c r="M23" s="19">
        <f>M22-M17</f>
        <v>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1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Y30"/>
  <sheetViews>
    <sheetView rightToLeft="1" view="pageBreakPreview" zoomScaleNormal="100" zoomScaleSheetLayoutView="100" workbookViewId="0">
      <selection activeCell="Q29" sqref="Q29"/>
    </sheetView>
  </sheetViews>
  <sheetFormatPr defaultRowHeight="12.75" x14ac:dyDescent="0.2"/>
  <cols>
    <col min="1" max="1" width="26.7109375" bestFit="1" customWidth="1"/>
    <col min="2" max="2" width="1.28515625" customWidth="1"/>
    <col min="3" max="3" width="12.28515625" style="19" bestFit="1" customWidth="1"/>
    <col min="4" max="4" width="1.28515625" style="19" customWidth="1"/>
    <col min="5" max="5" width="19.28515625" style="19" bestFit="1" customWidth="1"/>
    <col min="6" max="6" width="1.28515625" style="19" customWidth="1"/>
    <col min="7" max="7" width="19.140625" style="19" bestFit="1" customWidth="1"/>
    <col min="8" max="8" width="1.28515625" style="19" customWidth="1"/>
    <col min="9" max="9" width="22.28515625" style="19" bestFit="1" customWidth="1"/>
    <col min="10" max="10" width="1.28515625" style="19" customWidth="1"/>
    <col min="11" max="11" width="12.28515625" style="19" bestFit="1" customWidth="1"/>
    <col min="12" max="12" width="1.28515625" style="19" customWidth="1"/>
    <col min="13" max="13" width="19.28515625" style="19" bestFit="1" customWidth="1"/>
    <col min="14" max="14" width="1.28515625" style="19" customWidth="1"/>
    <col min="15" max="15" width="19.140625" style="19" bestFit="1" customWidth="1"/>
    <col min="16" max="16" width="1.28515625" style="19" customWidth="1"/>
    <col min="17" max="17" width="22.28515625" style="19" bestFit="1" customWidth="1"/>
    <col min="18" max="18" width="1.5703125" customWidth="1"/>
  </cols>
  <sheetData>
    <row r="1" spans="1:25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25" ht="21.75" customHeight="1" x14ac:dyDescent="0.2">
      <c r="A2" s="60" t="s">
        <v>196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25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25" ht="14.45" customHeight="1" x14ac:dyDescent="0.2"/>
    <row r="5" spans="1:25" ht="14.45" customHeight="1" x14ac:dyDescent="0.2">
      <c r="A5" s="71" t="s">
        <v>269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25" ht="14.45" customHeight="1" x14ac:dyDescent="0.2">
      <c r="A6" s="67" t="s">
        <v>199</v>
      </c>
      <c r="C6" s="68" t="s">
        <v>215</v>
      </c>
      <c r="D6" s="68"/>
      <c r="E6" s="68"/>
      <c r="F6" s="68"/>
      <c r="G6" s="68"/>
      <c r="H6" s="68"/>
      <c r="I6" s="68"/>
      <c r="K6" s="68" t="s">
        <v>216</v>
      </c>
      <c r="L6" s="68"/>
      <c r="M6" s="68"/>
      <c r="N6" s="68"/>
      <c r="O6" s="68"/>
      <c r="P6" s="68"/>
      <c r="Q6" s="68"/>
    </row>
    <row r="7" spans="1:25" ht="39.75" customHeight="1" x14ac:dyDescent="0.2">
      <c r="A7" s="67"/>
      <c r="C7" s="38" t="s">
        <v>13</v>
      </c>
      <c r="D7" s="20"/>
      <c r="E7" s="38" t="s">
        <v>270</v>
      </c>
      <c r="F7" s="20"/>
      <c r="G7" s="38" t="s">
        <v>271</v>
      </c>
      <c r="H7" s="20"/>
      <c r="I7" s="38" t="s">
        <v>272</v>
      </c>
      <c r="K7" s="38" t="s">
        <v>13</v>
      </c>
      <c r="L7" s="20"/>
      <c r="M7" s="38" t="s">
        <v>270</v>
      </c>
      <c r="N7" s="20"/>
      <c r="O7" s="38" t="s">
        <v>271</v>
      </c>
      <c r="P7" s="20"/>
      <c r="Q7" s="38" t="s">
        <v>272</v>
      </c>
    </row>
    <row r="8" spans="1:25" ht="21.75" customHeight="1" x14ac:dyDescent="0.2">
      <c r="A8" s="5" t="s">
        <v>36</v>
      </c>
      <c r="C8" s="23">
        <v>56389215</v>
      </c>
      <c r="E8" s="23">
        <v>152927551080</v>
      </c>
      <c r="G8" s="23">
        <v>34914875653</v>
      </c>
      <c r="I8" s="23">
        <v>118012675427</v>
      </c>
      <c r="K8" s="23">
        <v>56389215</v>
      </c>
      <c r="M8" s="23">
        <v>152927551080</v>
      </c>
      <c r="O8" s="23">
        <v>34914875653</v>
      </c>
      <c r="Q8" s="23">
        <v>118012675427</v>
      </c>
    </row>
    <row r="9" spans="1:25" ht="21.75" customHeight="1" x14ac:dyDescent="0.2">
      <c r="A9" s="8" t="s">
        <v>106</v>
      </c>
      <c r="C9" s="24">
        <v>687000</v>
      </c>
      <c r="E9" s="24">
        <v>39493290648</v>
      </c>
      <c r="G9" s="24">
        <v>42428295934</v>
      </c>
      <c r="I9" s="24">
        <v>-2935005286</v>
      </c>
      <c r="K9" s="24">
        <v>1537000</v>
      </c>
      <c r="M9" s="24">
        <v>88853972608</v>
      </c>
      <c r="O9" s="24">
        <v>94923276214</v>
      </c>
      <c r="Q9" s="24">
        <v>-6069303606</v>
      </c>
    </row>
    <row r="10" spans="1:25" ht="21.75" customHeight="1" x14ac:dyDescent="0.2">
      <c r="A10" s="8" t="s">
        <v>224</v>
      </c>
      <c r="C10" s="24">
        <v>0</v>
      </c>
      <c r="E10" s="24">
        <v>0</v>
      </c>
      <c r="G10" s="24">
        <v>0</v>
      </c>
      <c r="I10" s="24">
        <v>0</v>
      </c>
      <c r="K10" s="24">
        <v>1075000</v>
      </c>
      <c r="M10" s="24">
        <v>138892289362</v>
      </c>
      <c r="O10" s="24">
        <v>139528614500</v>
      </c>
      <c r="Q10" s="24">
        <v>-636325138</v>
      </c>
    </row>
    <row r="11" spans="1:25" ht="21.75" customHeight="1" x14ac:dyDescent="0.2">
      <c r="A11" s="8" t="s">
        <v>225</v>
      </c>
      <c r="C11" s="24">
        <v>0</v>
      </c>
      <c r="E11" s="24">
        <v>0</v>
      </c>
      <c r="G11" s="24">
        <v>0</v>
      </c>
      <c r="I11" s="24">
        <v>0</v>
      </c>
      <c r="K11" s="24">
        <v>49480</v>
      </c>
      <c r="M11" s="24">
        <v>24168476901</v>
      </c>
      <c r="O11" s="24">
        <v>24201773779</v>
      </c>
      <c r="Q11" s="24">
        <v>-33296878</v>
      </c>
    </row>
    <row r="12" spans="1:25" ht="21.75" customHeight="1" x14ac:dyDescent="0.2">
      <c r="A12" s="8" t="s">
        <v>226</v>
      </c>
      <c r="C12" s="24">
        <v>0</v>
      </c>
      <c r="E12" s="24">
        <v>0</v>
      </c>
      <c r="G12" s="24">
        <v>0</v>
      </c>
      <c r="I12" s="24">
        <v>0</v>
      </c>
      <c r="K12" s="24">
        <v>19026</v>
      </c>
      <c r="M12" s="24">
        <v>23981582621</v>
      </c>
      <c r="O12" s="24">
        <v>24134024376</v>
      </c>
      <c r="Q12" s="24">
        <v>-152441755</v>
      </c>
    </row>
    <row r="13" spans="1:25" ht="21.75" customHeight="1" x14ac:dyDescent="0.2">
      <c r="A13" s="11" t="s">
        <v>125</v>
      </c>
      <c r="C13" s="44">
        <v>1380000</v>
      </c>
      <c r="E13" s="25">
        <v>1380000000000</v>
      </c>
      <c r="G13" s="25">
        <v>1379249625000</v>
      </c>
      <c r="I13" s="25">
        <v>750375000</v>
      </c>
      <c r="K13" s="44">
        <v>1380000</v>
      </c>
      <c r="M13" s="25">
        <v>1380000000000</v>
      </c>
      <c r="O13" s="25">
        <v>1379249625000</v>
      </c>
      <c r="Q13" s="25">
        <v>750375000</v>
      </c>
    </row>
    <row r="14" spans="1:25" ht="21.75" customHeight="1" thickBot="1" x14ac:dyDescent="0.25">
      <c r="A14" s="14" t="s">
        <v>74</v>
      </c>
      <c r="C14" s="44"/>
      <c r="E14" s="26">
        <v>1572420841728</v>
      </c>
      <c r="G14" s="26">
        <v>1456592796587</v>
      </c>
      <c r="I14" s="26">
        <v>115828045141</v>
      </c>
      <c r="K14" s="44"/>
      <c r="M14" s="26">
        <v>1808823872572</v>
      </c>
      <c r="O14" s="26">
        <v>1696952189522</v>
      </c>
      <c r="Q14" s="26">
        <v>111871683050</v>
      </c>
    </row>
    <row r="15" spans="1:25" ht="13.5" thickTop="1" x14ac:dyDescent="0.2">
      <c r="Y15" s="54"/>
    </row>
    <row r="16" spans="1:25" x14ac:dyDescent="0.2">
      <c r="Y16" s="54"/>
    </row>
    <row r="17" spans="9:25" x14ac:dyDescent="0.2">
      <c r="I17" s="19">
        <v>118012675427</v>
      </c>
      <c r="Q17" s="19">
        <v>118012675427</v>
      </c>
      <c r="Y17" s="54"/>
    </row>
    <row r="18" spans="9:25" x14ac:dyDescent="0.2">
      <c r="I18" s="19">
        <v>-2887556466</v>
      </c>
      <c r="Q18" s="19">
        <v>-6559892328</v>
      </c>
      <c r="Y18" s="54"/>
    </row>
    <row r="19" spans="9:25" x14ac:dyDescent="0.2">
      <c r="I19" s="19">
        <v>750375000</v>
      </c>
      <c r="Q19" s="19">
        <v>750375000</v>
      </c>
    </row>
    <row r="20" spans="9:25" x14ac:dyDescent="0.2">
      <c r="I20" s="19">
        <v>-47448820</v>
      </c>
      <c r="Q20" s="19">
        <v>-331472687</v>
      </c>
    </row>
    <row r="22" spans="9:25" x14ac:dyDescent="0.2">
      <c r="I22" s="19">
        <f>SUM(I17:I21)</f>
        <v>115828045141</v>
      </c>
      <c r="Q22" s="19">
        <f>SUM(Q17:Q21)</f>
        <v>111871685412</v>
      </c>
    </row>
    <row r="23" spans="9:25" x14ac:dyDescent="0.2">
      <c r="I23" s="19">
        <f>I22-I14</f>
        <v>0</v>
      </c>
      <c r="Q23" s="19">
        <f>Q22-Q14</f>
        <v>2362</v>
      </c>
    </row>
    <row r="27" spans="9:25" x14ac:dyDescent="0.2">
      <c r="I27" s="19">
        <f>SUM(I8)</f>
        <v>118012675427</v>
      </c>
      <c r="Q27" s="19">
        <f>SUM(Q8)</f>
        <v>118012675427</v>
      </c>
    </row>
    <row r="28" spans="9:25" x14ac:dyDescent="0.2">
      <c r="I28" s="19">
        <f>SUM(I9:I12)</f>
        <v>-2935005286</v>
      </c>
      <c r="Q28" s="19">
        <f>SUM(Q9:Q12)</f>
        <v>-6891367377</v>
      </c>
    </row>
    <row r="29" spans="9:25" x14ac:dyDescent="0.2">
      <c r="I29" s="19">
        <f>SUM(I13)</f>
        <v>750375000</v>
      </c>
      <c r="Q29" s="19">
        <f>SUM(Q13)</f>
        <v>750375000</v>
      </c>
    </row>
    <row r="30" spans="9:25" x14ac:dyDescent="0.2">
      <c r="I30" s="19">
        <f>SUM(I27:I29)-I14</f>
        <v>0</v>
      </c>
      <c r="Q30" s="19">
        <f>SUM(Q27:Q29)-Q14</f>
        <v>0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68"/>
  <sheetViews>
    <sheetView rightToLeft="1" view="pageBreakPreview" topLeftCell="B49" zoomScaleNormal="100" zoomScaleSheetLayoutView="100" workbookViewId="0">
      <selection activeCell="H67" sqref="H67:Z68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4" width="1.28515625" customWidth="1"/>
    <col min="5" max="5" width="1.28515625" style="19" customWidth="1"/>
    <col min="6" max="6" width="16.28515625" style="19" bestFit="1" customWidth="1"/>
    <col min="7" max="7" width="1.28515625" style="19" customWidth="1"/>
    <col min="8" max="8" width="22" style="19" bestFit="1" customWidth="1"/>
    <col min="9" max="9" width="1.28515625" style="19" customWidth="1"/>
    <col min="10" max="10" width="21.7109375" style="19" bestFit="1" customWidth="1"/>
    <col min="11" max="11" width="1.28515625" style="19" customWidth="1"/>
    <col min="12" max="12" width="15.140625" style="19" bestFit="1" customWidth="1"/>
    <col min="13" max="13" width="1.28515625" style="19" customWidth="1"/>
    <col min="14" max="14" width="13" style="19" bestFit="1" customWidth="1"/>
    <col min="15" max="15" width="1.28515625" style="19" customWidth="1"/>
    <col min="16" max="16" width="15.85546875" style="19" bestFit="1" customWidth="1"/>
    <col min="17" max="17" width="1.28515625" style="19" customWidth="1"/>
    <col min="18" max="18" width="10.42578125" style="19" bestFit="1" customWidth="1"/>
    <col min="19" max="19" width="1.28515625" style="19" customWidth="1"/>
    <col min="20" max="20" width="16.42578125" style="19" bestFit="1" customWidth="1"/>
    <col min="21" max="21" width="1.28515625" style="19" customWidth="1"/>
    <col min="22" max="22" width="16.28515625" style="19" bestFit="1" customWidth="1"/>
    <col min="23" max="23" width="1.28515625" style="19" customWidth="1"/>
    <col min="24" max="24" width="22.140625" style="19" bestFit="1" customWidth="1"/>
    <col min="25" max="25" width="1.28515625" style="19" customWidth="1"/>
    <col min="26" max="26" width="21.85546875" style="19" bestFit="1" customWidth="1"/>
    <col min="27" max="27" width="1.28515625" customWidth="1"/>
    <col min="28" max="28" width="18.28515625" bestFit="1" customWidth="1"/>
    <col min="29" max="29" width="1.5703125" customWidth="1"/>
    <col min="30" max="30" width="10.28515625" bestFit="1" customWidth="1"/>
  </cols>
  <sheetData>
    <row r="1" spans="1:30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30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30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30" ht="14.45" customHeight="1" x14ac:dyDescent="0.2">
      <c r="A4" s="1" t="s">
        <v>3</v>
      </c>
      <c r="B4" s="71" t="s">
        <v>4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</row>
    <row r="5" spans="1:30" ht="14.45" customHeight="1" x14ac:dyDescent="0.2">
      <c r="A5" s="71" t="s">
        <v>5</v>
      </c>
      <c r="B5" s="71"/>
      <c r="C5" s="71" t="s">
        <v>6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30" ht="14.45" customHeight="1" x14ac:dyDescent="0.2">
      <c r="F6" s="68" t="s">
        <v>7</v>
      </c>
      <c r="G6" s="68"/>
      <c r="H6" s="68"/>
      <c r="I6" s="68"/>
      <c r="J6" s="68"/>
      <c r="L6" s="68" t="s">
        <v>8</v>
      </c>
      <c r="M6" s="68"/>
      <c r="N6" s="68"/>
      <c r="O6" s="68"/>
      <c r="P6" s="68"/>
      <c r="Q6" s="68"/>
      <c r="R6" s="68"/>
      <c r="T6" s="67" t="s">
        <v>9</v>
      </c>
      <c r="U6" s="67"/>
      <c r="V6" s="67"/>
      <c r="W6" s="67"/>
      <c r="X6" s="67"/>
      <c r="Y6" s="67"/>
      <c r="Z6" s="67"/>
      <c r="AA6" s="67"/>
      <c r="AB6" s="67"/>
    </row>
    <row r="7" spans="1:30" ht="14.45" customHeight="1" x14ac:dyDescent="0.2">
      <c r="F7" s="20"/>
      <c r="G7" s="20"/>
      <c r="H7" s="20"/>
      <c r="I7" s="20"/>
      <c r="J7" s="20"/>
      <c r="L7" s="66" t="s">
        <v>10</v>
      </c>
      <c r="M7" s="66"/>
      <c r="N7" s="66"/>
      <c r="O7" s="20"/>
      <c r="P7" s="66" t="s">
        <v>11</v>
      </c>
      <c r="Q7" s="66"/>
      <c r="R7" s="66"/>
      <c r="T7" s="20"/>
      <c r="U7" s="20"/>
      <c r="V7" s="20"/>
      <c r="W7" s="20"/>
      <c r="X7" s="20"/>
      <c r="Y7" s="20"/>
      <c r="Z7" s="20"/>
      <c r="AA7" s="3"/>
      <c r="AB7" s="3"/>
    </row>
    <row r="8" spans="1:30" ht="14.45" customHeight="1" x14ac:dyDescent="0.2">
      <c r="A8" s="67" t="s">
        <v>12</v>
      </c>
      <c r="B8" s="67"/>
      <c r="C8" s="67"/>
      <c r="E8" s="68" t="s">
        <v>13</v>
      </c>
      <c r="F8" s="68"/>
      <c r="H8" s="21" t="s">
        <v>14</v>
      </c>
      <c r="J8" s="21" t="s">
        <v>15</v>
      </c>
      <c r="L8" s="22" t="s">
        <v>13</v>
      </c>
      <c r="M8" s="20"/>
      <c r="N8" s="22" t="s">
        <v>14</v>
      </c>
      <c r="P8" s="22" t="s">
        <v>13</v>
      </c>
      <c r="Q8" s="20"/>
      <c r="R8" s="22" t="s">
        <v>16</v>
      </c>
      <c r="T8" s="21" t="s">
        <v>13</v>
      </c>
      <c r="V8" s="21" t="s">
        <v>17</v>
      </c>
      <c r="X8" s="21" t="s">
        <v>14</v>
      </c>
      <c r="Z8" s="21" t="s">
        <v>15</v>
      </c>
      <c r="AB8" s="2" t="s">
        <v>18</v>
      </c>
    </row>
    <row r="9" spans="1:30" ht="21.75" customHeight="1" x14ac:dyDescent="0.2">
      <c r="A9" s="69" t="s">
        <v>19</v>
      </c>
      <c r="B9" s="69"/>
      <c r="C9" s="69"/>
      <c r="E9" s="70">
        <v>1675000</v>
      </c>
      <c r="F9" s="70"/>
      <c r="H9" s="23">
        <v>7056959388</v>
      </c>
      <c r="J9" s="23">
        <v>6902502994.25</v>
      </c>
      <c r="L9" s="23">
        <v>0</v>
      </c>
      <c r="N9" s="23">
        <v>0</v>
      </c>
      <c r="P9" s="23">
        <v>0</v>
      </c>
      <c r="R9" s="23">
        <v>0</v>
      </c>
      <c r="T9" s="23">
        <v>1675000</v>
      </c>
      <c r="V9" s="23">
        <v>4120</v>
      </c>
      <c r="X9" s="23">
        <v>7056959388</v>
      </c>
      <c r="Z9" s="23">
        <v>6847655270</v>
      </c>
      <c r="AB9" s="39">
        <f>Z9/42361904003788</f>
        <v>1.6164654141578912E-4</v>
      </c>
      <c r="AD9" s="28">
        <f>T9-(E9+L9+P9)</f>
        <v>0</v>
      </c>
    </row>
    <row r="10" spans="1:30" ht="21.75" customHeight="1" x14ac:dyDescent="0.2">
      <c r="A10" s="61" t="s">
        <v>20</v>
      </c>
      <c r="B10" s="61"/>
      <c r="C10" s="61"/>
      <c r="E10" s="62">
        <v>151044394</v>
      </c>
      <c r="F10" s="62"/>
      <c r="H10" s="24">
        <v>149311931100</v>
      </c>
      <c r="J10" s="24">
        <v>130842464588.414</v>
      </c>
      <c r="L10" s="24">
        <v>0</v>
      </c>
      <c r="N10" s="24">
        <v>0</v>
      </c>
      <c r="P10" s="24">
        <v>0</v>
      </c>
      <c r="R10" s="24">
        <v>0</v>
      </c>
      <c r="T10" s="24">
        <v>151044394</v>
      </c>
      <c r="V10" s="24">
        <v>941</v>
      </c>
      <c r="X10" s="24">
        <v>149311931100</v>
      </c>
      <c r="Z10" s="24">
        <v>141034088405.15201</v>
      </c>
      <c r="AB10" s="40">
        <f>Z10/42361904003788</f>
        <v>3.3292669846128903E-3</v>
      </c>
      <c r="AD10" s="28">
        <f t="shared" ref="AD10:AD63" si="0">T10-(E10+L10+P10)</f>
        <v>0</v>
      </c>
    </row>
    <row r="11" spans="1:30" ht="21.75" customHeight="1" x14ac:dyDescent="0.2">
      <c r="A11" s="61" t="s">
        <v>21</v>
      </c>
      <c r="B11" s="61"/>
      <c r="C11" s="61"/>
      <c r="E11" s="62">
        <v>42812336</v>
      </c>
      <c r="F11" s="62"/>
      <c r="H11" s="24">
        <v>91078643816</v>
      </c>
      <c r="J11" s="24">
        <v>132117143558.85899</v>
      </c>
      <c r="L11" s="24">
        <v>24723156</v>
      </c>
      <c r="N11" s="24">
        <v>0</v>
      </c>
      <c r="P11" s="24">
        <v>0</v>
      </c>
      <c r="R11" s="24">
        <v>0</v>
      </c>
      <c r="T11" s="24">
        <v>67535492</v>
      </c>
      <c r="V11" s="24">
        <v>1972</v>
      </c>
      <c r="X11" s="24">
        <v>91078643816</v>
      </c>
      <c r="Z11" s="24">
        <v>132150508899.56799</v>
      </c>
      <c r="AB11" s="40">
        <f t="shared" ref="AB11:AB63" si="1">Z11/42361904003788</f>
        <v>3.1195601804808182E-3</v>
      </c>
      <c r="AD11" s="28">
        <f t="shared" si="0"/>
        <v>0</v>
      </c>
    </row>
    <row r="12" spans="1:30" ht="21.75" customHeight="1" x14ac:dyDescent="0.2">
      <c r="A12" s="61" t="s">
        <v>22</v>
      </c>
      <c r="B12" s="61"/>
      <c r="C12" s="61"/>
      <c r="E12" s="62">
        <v>22656987</v>
      </c>
      <c r="F12" s="62"/>
      <c r="H12" s="24">
        <v>38475691920</v>
      </c>
      <c r="J12" s="24">
        <v>41793756343.8209</v>
      </c>
      <c r="L12" s="24">
        <v>0</v>
      </c>
      <c r="N12" s="24">
        <v>0</v>
      </c>
      <c r="P12" s="24">
        <v>0</v>
      </c>
      <c r="R12" s="24">
        <v>0</v>
      </c>
      <c r="T12" s="24">
        <v>22656987</v>
      </c>
      <c r="V12" s="24">
        <v>1783</v>
      </c>
      <c r="X12" s="24">
        <v>38475691920</v>
      </c>
      <c r="Z12" s="24">
        <v>40085135858.543701</v>
      </c>
      <c r="AB12" s="40">
        <f t="shared" si="1"/>
        <v>9.4625434812748951E-4</v>
      </c>
      <c r="AD12" s="28">
        <f t="shared" si="0"/>
        <v>0</v>
      </c>
    </row>
    <row r="13" spans="1:30" ht="21.75" customHeight="1" x14ac:dyDescent="0.2">
      <c r="A13" s="61" t="s">
        <v>23</v>
      </c>
      <c r="B13" s="61"/>
      <c r="C13" s="61"/>
      <c r="E13" s="62">
        <v>18578690</v>
      </c>
      <c r="F13" s="62"/>
      <c r="H13" s="24">
        <v>31904720691</v>
      </c>
      <c r="J13" s="24">
        <v>38713661125.230003</v>
      </c>
      <c r="L13" s="24">
        <v>0</v>
      </c>
      <c r="N13" s="24">
        <v>0</v>
      </c>
      <c r="P13" s="24">
        <v>0</v>
      </c>
      <c r="R13" s="24">
        <v>0</v>
      </c>
      <c r="T13" s="24">
        <v>18578690</v>
      </c>
      <c r="V13" s="24">
        <v>2027</v>
      </c>
      <c r="X13" s="24">
        <v>31904720691</v>
      </c>
      <c r="Z13" s="24">
        <v>37367900524.210098</v>
      </c>
      <c r="AB13" s="40">
        <f t="shared" si="1"/>
        <v>8.8211097690199817E-4</v>
      </c>
      <c r="AD13" s="28">
        <f t="shared" si="0"/>
        <v>0</v>
      </c>
    </row>
    <row r="14" spans="1:30" ht="21.75" customHeight="1" x14ac:dyDescent="0.2">
      <c r="A14" s="61" t="s">
        <v>24</v>
      </c>
      <c r="B14" s="61"/>
      <c r="C14" s="61"/>
      <c r="E14" s="62">
        <v>4250000</v>
      </c>
      <c r="F14" s="62"/>
      <c r="H14" s="24">
        <v>29781543626</v>
      </c>
      <c r="J14" s="24">
        <v>25935457125</v>
      </c>
      <c r="L14" s="24">
        <v>810069</v>
      </c>
      <c r="N14" s="24">
        <v>0</v>
      </c>
      <c r="P14" s="24">
        <v>0</v>
      </c>
      <c r="R14" s="24">
        <v>0</v>
      </c>
      <c r="T14" s="24">
        <v>5060069</v>
      </c>
      <c r="V14" s="24">
        <v>5180</v>
      </c>
      <c r="X14" s="24">
        <v>29781543626</v>
      </c>
      <c r="Z14" s="24">
        <v>26008545173.143398</v>
      </c>
      <c r="AB14" s="40">
        <f t="shared" si="1"/>
        <v>6.1396072213415422E-4</v>
      </c>
      <c r="AD14" s="28">
        <f t="shared" si="0"/>
        <v>0</v>
      </c>
    </row>
    <row r="15" spans="1:30" ht="21.75" customHeight="1" x14ac:dyDescent="0.2">
      <c r="A15" s="61" t="s">
        <v>25</v>
      </c>
      <c r="B15" s="61"/>
      <c r="C15" s="61"/>
      <c r="E15" s="62">
        <v>8120000</v>
      </c>
      <c r="F15" s="62"/>
      <c r="H15" s="24">
        <v>70716156720</v>
      </c>
      <c r="J15" s="24">
        <v>55917192856</v>
      </c>
      <c r="L15" s="24">
        <v>0</v>
      </c>
      <c r="N15" s="24">
        <v>0</v>
      </c>
      <c r="P15" s="24">
        <v>0</v>
      </c>
      <c r="R15" s="24">
        <v>0</v>
      </c>
      <c r="T15" s="24">
        <v>8120000</v>
      </c>
      <c r="V15" s="24">
        <v>6940</v>
      </c>
      <c r="X15" s="24">
        <v>70716156720</v>
      </c>
      <c r="Z15" s="24">
        <v>55917192856</v>
      </c>
      <c r="AB15" s="40">
        <f t="shared" si="1"/>
        <v>1.3199877146928968E-3</v>
      </c>
      <c r="AD15" s="28">
        <f t="shared" si="0"/>
        <v>0</v>
      </c>
    </row>
    <row r="16" spans="1:30" ht="21.75" customHeight="1" x14ac:dyDescent="0.2">
      <c r="A16" s="61" t="s">
        <v>26</v>
      </c>
      <c r="B16" s="61"/>
      <c r="C16" s="61"/>
      <c r="E16" s="62">
        <v>2888808</v>
      </c>
      <c r="F16" s="62"/>
      <c r="H16" s="24">
        <v>9893132101</v>
      </c>
      <c r="J16" s="24">
        <v>8863148473.7827206</v>
      </c>
      <c r="L16" s="24">
        <v>0</v>
      </c>
      <c r="N16" s="24">
        <v>0</v>
      </c>
      <c r="P16" s="24">
        <v>0</v>
      </c>
      <c r="R16" s="24">
        <v>0</v>
      </c>
      <c r="T16" s="24">
        <v>2888808</v>
      </c>
      <c r="V16" s="24">
        <v>3092</v>
      </c>
      <c r="X16" s="24">
        <v>9893132101</v>
      </c>
      <c r="Z16" s="24">
        <v>8863148473.7827206</v>
      </c>
      <c r="AB16" s="40">
        <f t="shared" si="1"/>
        <v>2.092245068349661E-4</v>
      </c>
      <c r="AD16" s="28">
        <f t="shared" si="0"/>
        <v>0</v>
      </c>
    </row>
    <row r="17" spans="1:30" ht="21.75" customHeight="1" x14ac:dyDescent="0.2">
      <c r="A17" s="61" t="s">
        <v>27</v>
      </c>
      <c r="B17" s="61"/>
      <c r="C17" s="61"/>
      <c r="E17" s="62">
        <v>980000</v>
      </c>
      <c r="F17" s="62"/>
      <c r="H17" s="24">
        <v>49926450603</v>
      </c>
      <c r="J17" s="24">
        <v>51246776420</v>
      </c>
      <c r="L17" s="24">
        <v>0</v>
      </c>
      <c r="N17" s="24">
        <v>0</v>
      </c>
      <c r="P17" s="24">
        <v>0</v>
      </c>
      <c r="R17" s="24">
        <v>0</v>
      </c>
      <c r="T17" s="24">
        <v>980000</v>
      </c>
      <c r="V17" s="24">
        <v>42160</v>
      </c>
      <c r="X17" s="24">
        <v>49926450603</v>
      </c>
      <c r="Z17" s="24">
        <v>40997421136</v>
      </c>
      <c r="AB17" s="40">
        <f t="shared" si="1"/>
        <v>9.6778985978378154E-4</v>
      </c>
      <c r="AD17" s="28">
        <f t="shared" si="0"/>
        <v>0</v>
      </c>
    </row>
    <row r="18" spans="1:30" ht="21.75" customHeight="1" x14ac:dyDescent="0.2">
      <c r="A18" s="61" t="s">
        <v>28</v>
      </c>
      <c r="B18" s="61"/>
      <c r="C18" s="61"/>
      <c r="E18" s="62">
        <v>49811</v>
      </c>
      <c r="F18" s="62"/>
      <c r="H18" s="24">
        <v>2139587952</v>
      </c>
      <c r="J18" s="24">
        <v>1696298980.4904001</v>
      </c>
      <c r="L18" s="24">
        <v>19924</v>
      </c>
      <c r="N18" s="24">
        <v>0</v>
      </c>
      <c r="P18" s="24">
        <v>0</v>
      </c>
      <c r="R18" s="24">
        <v>0</v>
      </c>
      <c r="T18" s="24">
        <v>69735</v>
      </c>
      <c r="V18" s="24">
        <v>19611</v>
      </c>
      <c r="X18" s="24">
        <v>2139587952</v>
      </c>
      <c r="Z18" s="24">
        <v>1357001745.0529499</v>
      </c>
      <c r="AB18" s="40">
        <f t="shared" si="1"/>
        <v>3.2033539968638023E-5</v>
      </c>
      <c r="AD18" s="28">
        <f t="shared" si="0"/>
        <v>0</v>
      </c>
    </row>
    <row r="19" spans="1:30" ht="21.75" customHeight="1" x14ac:dyDescent="0.2">
      <c r="A19" s="61" t="s">
        <v>29</v>
      </c>
      <c r="B19" s="61"/>
      <c r="C19" s="61"/>
      <c r="E19" s="62">
        <v>2491443</v>
      </c>
      <c r="F19" s="62"/>
      <c r="H19" s="24">
        <v>39993999669</v>
      </c>
      <c r="J19" s="24">
        <v>32217503785.5895</v>
      </c>
      <c r="L19" s="24">
        <v>0</v>
      </c>
      <c r="N19" s="24">
        <v>0</v>
      </c>
      <c r="P19" s="24">
        <v>0</v>
      </c>
      <c r="R19" s="24">
        <v>0</v>
      </c>
      <c r="T19" s="24">
        <v>2491443</v>
      </c>
      <c r="V19" s="24">
        <v>10426</v>
      </c>
      <c r="X19" s="24">
        <v>39993999669</v>
      </c>
      <c r="Z19" s="24">
        <v>25774991902.129902</v>
      </c>
      <c r="AB19" s="40">
        <f t="shared" si="1"/>
        <v>6.0844743663611303E-4</v>
      </c>
      <c r="AD19" s="28">
        <f t="shared" si="0"/>
        <v>0</v>
      </c>
    </row>
    <row r="20" spans="1:30" ht="21.75" customHeight="1" x14ac:dyDescent="0.2">
      <c r="A20" s="61" t="s">
        <v>30</v>
      </c>
      <c r="B20" s="61"/>
      <c r="C20" s="61"/>
      <c r="E20" s="62">
        <v>621899</v>
      </c>
      <c r="F20" s="62"/>
      <c r="H20" s="24">
        <v>9903379181</v>
      </c>
      <c r="J20" s="24">
        <v>6436266647.2138996</v>
      </c>
      <c r="L20" s="24">
        <v>0</v>
      </c>
      <c r="N20" s="24">
        <v>0</v>
      </c>
      <c r="P20" s="24">
        <v>0</v>
      </c>
      <c r="R20" s="24">
        <v>0</v>
      </c>
      <c r="T20" s="24">
        <v>621899</v>
      </c>
      <c r="V20" s="24">
        <v>10770</v>
      </c>
      <c r="X20" s="24">
        <v>9903379181</v>
      </c>
      <c r="Z20" s="24">
        <v>6646077832.2621002</v>
      </c>
      <c r="AB20" s="40">
        <f t="shared" si="1"/>
        <v>1.5688808113223165E-4</v>
      </c>
      <c r="AD20" s="28">
        <f t="shared" si="0"/>
        <v>0</v>
      </c>
    </row>
    <row r="21" spans="1:30" ht="21.75" customHeight="1" x14ac:dyDescent="0.2">
      <c r="A21" s="61" t="s">
        <v>31</v>
      </c>
      <c r="B21" s="61"/>
      <c r="C21" s="61"/>
      <c r="E21" s="62">
        <v>417915</v>
      </c>
      <c r="F21" s="62"/>
      <c r="H21" s="24">
        <v>21311884176</v>
      </c>
      <c r="J21" s="24">
        <v>18909613977.48</v>
      </c>
      <c r="L21" s="24">
        <v>0</v>
      </c>
      <c r="N21" s="24">
        <v>0</v>
      </c>
      <c r="P21" s="24">
        <v>0</v>
      </c>
      <c r="R21" s="24">
        <v>0</v>
      </c>
      <c r="T21" s="24">
        <v>417915</v>
      </c>
      <c r="V21" s="24">
        <v>36480</v>
      </c>
      <c r="X21" s="24">
        <v>21311884176</v>
      </c>
      <c r="Z21" s="24">
        <v>15127691181.983999</v>
      </c>
      <c r="AB21" s="40">
        <f t="shared" si="1"/>
        <v>3.5710602574972271E-4</v>
      </c>
      <c r="AD21" s="28">
        <f t="shared" si="0"/>
        <v>0</v>
      </c>
    </row>
    <row r="22" spans="1:30" ht="21.75" customHeight="1" x14ac:dyDescent="0.2">
      <c r="A22" s="61" t="s">
        <v>32</v>
      </c>
      <c r="B22" s="61"/>
      <c r="C22" s="61"/>
      <c r="E22" s="62">
        <v>1000000</v>
      </c>
      <c r="F22" s="62"/>
      <c r="H22" s="24">
        <v>46004534302</v>
      </c>
      <c r="J22" s="24">
        <v>60260557100</v>
      </c>
      <c r="L22" s="24">
        <v>0</v>
      </c>
      <c r="N22" s="24">
        <v>0</v>
      </c>
      <c r="P22" s="24">
        <v>0</v>
      </c>
      <c r="R22" s="24">
        <v>0</v>
      </c>
      <c r="T22" s="24">
        <v>1000000</v>
      </c>
      <c r="V22" s="24">
        <v>48584</v>
      </c>
      <c r="X22" s="24">
        <v>46004534302</v>
      </c>
      <c r="Z22" s="24">
        <v>48208445680</v>
      </c>
      <c r="AB22" s="40">
        <f t="shared" si="1"/>
        <v>1.1380141382618025E-3</v>
      </c>
      <c r="AD22" s="28">
        <f t="shared" si="0"/>
        <v>0</v>
      </c>
    </row>
    <row r="23" spans="1:30" ht="21.75" customHeight="1" x14ac:dyDescent="0.2">
      <c r="A23" s="61" t="s">
        <v>33</v>
      </c>
      <c r="B23" s="61"/>
      <c r="C23" s="61"/>
      <c r="E23" s="62">
        <v>2951000</v>
      </c>
      <c r="F23" s="62"/>
      <c r="H23" s="24">
        <v>23511286073</v>
      </c>
      <c r="J23" s="24">
        <v>17100622416.799999</v>
      </c>
      <c r="L23" s="24">
        <v>0</v>
      </c>
      <c r="N23" s="24">
        <v>0</v>
      </c>
      <c r="P23" s="24">
        <v>0</v>
      </c>
      <c r="R23" s="24">
        <v>0</v>
      </c>
      <c r="T23" s="24">
        <v>2951000</v>
      </c>
      <c r="V23" s="24">
        <v>6190</v>
      </c>
      <c r="X23" s="24">
        <v>23511286073</v>
      </c>
      <c r="Z23" s="24">
        <v>18125488486.299999</v>
      </c>
      <c r="AB23" s="40">
        <f t="shared" si="1"/>
        <v>4.2787237525204768E-4</v>
      </c>
      <c r="AD23" s="28">
        <f t="shared" si="0"/>
        <v>0</v>
      </c>
    </row>
    <row r="24" spans="1:30" ht="21.75" customHeight="1" x14ac:dyDescent="0.2">
      <c r="A24" s="61" t="s">
        <v>34</v>
      </c>
      <c r="B24" s="61"/>
      <c r="C24" s="61"/>
      <c r="E24" s="62">
        <v>201390057</v>
      </c>
      <c r="F24" s="62"/>
      <c r="H24" s="24">
        <v>747731165048</v>
      </c>
      <c r="J24" s="24">
        <v>354903961862.27698</v>
      </c>
      <c r="L24" s="24">
        <v>56389215</v>
      </c>
      <c r="N24" s="24">
        <v>0</v>
      </c>
      <c r="P24" s="24">
        <v>0</v>
      </c>
      <c r="R24" s="24">
        <v>0</v>
      </c>
      <c r="T24" s="24">
        <v>257779272</v>
      </c>
      <c r="V24" s="24">
        <v>1799</v>
      </c>
      <c r="X24" s="24">
        <v>957047931128</v>
      </c>
      <c r="Z24" s="24">
        <v>460160162171.16498</v>
      </c>
      <c r="AB24" s="40">
        <f t="shared" si="1"/>
        <v>1.0862593950687803E-2</v>
      </c>
      <c r="AD24" s="28">
        <f t="shared" si="0"/>
        <v>0</v>
      </c>
    </row>
    <row r="25" spans="1:30" ht="21.75" customHeight="1" x14ac:dyDescent="0.2">
      <c r="A25" s="61" t="s">
        <v>35</v>
      </c>
      <c r="B25" s="61"/>
      <c r="C25" s="61"/>
      <c r="E25" s="62">
        <v>6741479</v>
      </c>
      <c r="F25" s="62"/>
      <c r="H25" s="24">
        <v>12218321816</v>
      </c>
      <c r="J25" s="24">
        <v>13706513735.659201</v>
      </c>
      <c r="L25" s="24">
        <v>1439192</v>
      </c>
      <c r="N25" s="24">
        <v>0</v>
      </c>
      <c r="P25" s="24">
        <v>0</v>
      </c>
      <c r="R25" s="24">
        <v>0</v>
      </c>
      <c r="T25" s="24">
        <v>8180671</v>
      </c>
      <c r="V25" s="24">
        <v>1809</v>
      </c>
      <c r="X25" s="24">
        <v>12006079189</v>
      </c>
      <c r="Z25" s="24">
        <v>14684438853.4245</v>
      </c>
      <c r="AB25" s="40">
        <f t="shared" si="1"/>
        <v>3.4664256007264021E-4</v>
      </c>
      <c r="AD25" s="28">
        <f t="shared" si="0"/>
        <v>0</v>
      </c>
    </row>
    <row r="26" spans="1:30" ht="21.75" customHeight="1" x14ac:dyDescent="0.2">
      <c r="A26" s="61" t="s">
        <v>36</v>
      </c>
      <c r="B26" s="61"/>
      <c r="C26" s="61"/>
      <c r="E26" s="62">
        <v>56389215</v>
      </c>
      <c r="F26" s="62"/>
      <c r="H26" s="24">
        <v>152927551080</v>
      </c>
      <c r="J26" s="24">
        <v>34914875653.6632</v>
      </c>
      <c r="L26" s="24">
        <v>0</v>
      </c>
      <c r="N26" s="24">
        <v>0</v>
      </c>
      <c r="P26" s="24">
        <v>-56389215</v>
      </c>
      <c r="R26" s="24">
        <v>0</v>
      </c>
      <c r="T26" s="24">
        <v>0</v>
      </c>
      <c r="V26" s="24">
        <v>0</v>
      </c>
      <c r="X26" s="24">
        <v>0</v>
      </c>
      <c r="Z26" s="24">
        <v>0</v>
      </c>
      <c r="AB26" s="40">
        <f t="shared" si="1"/>
        <v>0</v>
      </c>
      <c r="AD26" s="28">
        <f t="shared" si="0"/>
        <v>0</v>
      </c>
    </row>
    <row r="27" spans="1:30" ht="21.75" customHeight="1" x14ac:dyDescent="0.2">
      <c r="A27" s="61" t="s">
        <v>37</v>
      </c>
      <c r="B27" s="61"/>
      <c r="C27" s="61"/>
      <c r="E27" s="62">
        <v>827225</v>
      </c>
      <c r="F27" s="62"/>
      <c r="H27" s="24">
        <v>2250052000</v>
      </c>
      <c r="J27" s="24">
        <v>739568326.22574997</v>
      </c>
      <c r="L27" s="24">
        <v>0</v>
      </c>
      <c r="N27" s="24">
        <v>0</v>
      </c>
      <c r="P27" s="24">
        <v>0</v>
      </c>
      <c r="R27" s="24">
        <v>0</v>
      </c>
      <c r="T27" s="24">
        <v>827225</v>
      </c>
      <c r="V27" s="24">
        <v>729</v>
      </c>
      <c r="X27" s="24">
        <v>2250052000</v>
      </c>
      <c r="Z27" s="24">
        <v>598385471.49675</v>
      </c>
      <c r="AB27" s="40">
        <f t="shared" si="1"/>
        <v>1.4125556571849141E-5</v>
      </c>
      <c r="AD27" s="28">
        <f t="shared" si="0"/>
        <v>0</v>
      </c>
    </row>
    <row r="28" spans="1:30" ht="21.75" customHeight="1" x14ac:dyDescent="0.2">
      <c r="A28" s="61" t="s">
        <v>38</v>
      </c>
      <c r="B28" s="61"/>
      <c r="C28" s="61"/>
      <c r="E28" s="62">
        <v>1169000</v>
      </c>
      <c r="F28" s="62"/>
      <c r="H28" s="24">
        <v>20668979127</v>
      </c>
      <c r="J28" s="24">
        <v>11941825570.85</v>
      </c>
      <c r="L28" s="24">
        <v>1169000</v>
      </c>
      <c r="N28" s="24">
        <v>0</v>
      </c>
      <c r="P28" s="24">
        <v>0</v>
      </c>
      <c r="R28" s="24">
        <v>0</v>
      </c>
      <c r="T28" s="24">
        <v>2338000</v>
      </c>
      <c r="V28" s="24">
        <v>5147</v>
      </c>
      <c r="X28" s="24">
        <v>20668979127</v>
      </c>
      <c r="Z28" s="24">
        <v>11940665607.219999</v>
      </c>
      <c r="AB28" s="40">
        <f t="shared" si="1"/>
        <v>2.8187273183358957E-4</v>
      </c>
      <c r="AD28" s="28">
        <f t="shared" si="0"/>
        <v>0</v>
      </c>
    </row>
    <row r="29" spans="1:30" ht="21.75" customHeight="1" x14ac:dyDescent="0.2">
      <c r="A29" s="61" t="s">
        <v>39</v>
      </c>
      <c r="B29" s="61"/>
      <c r="C29" s="61"/>
      <c r="E29" s="62">
        <v>1450000</v>
      </c>
      <c r="F29" s="62"/>
      <c r="H29" s="24">
        <v>40176746372</v>
      </c>
      <c r="J29" s="24">
        <v>27293874755</v>
      </c>
      <c r="L29" s="24">
        <v>0</v>
      </c>
      <c r="N29" s="24">
        <v>0</v>
      </c>
      <c r="P29" s="24">
        <v>0</v>
      </c>
      <c r="R29" s="24">
        <v>0</v>
      </c>
      <c r="T29" s="24">
        <v>1450000</v>
      </c>
      <c r="V29" s="24">
        <v>15176</v>
      </c>
      <c r="X29" s="24">
        <v>40176746372</v>
      </c>
      <c r="Z29" s="24">
        <v>21835099804</v>
      </c>
      <c r="AB29" s="40">
        <f t="shared" si="1"/>
        <v>5.1544188859045399E-4</v>
      </c>
      <c r="AD29" s="28">
        <f t="shared" si="0"/>
        <v>0</v>
      </c>
    </row>
    <row r="30" spans="1:30" ht="21.75" customHeight="1" x14ac:dyDescent="0.2">
      <c r="A30" s="61" t="s">
        <v>40</v>
      </c>
      <c r="B30" s="61"/>
      <c r="C30" s="61"/>
      <c r="E30" s="62">
        <v>563500</v>
      </c>
      <c r="F30" s="62"/>
      <c r="H30" s="24">
        <v>4956792440</v>
      </c>
      <c r="J30" s="24">
        <v>4640896403.5</v>
      </c>
      <c r="L30" s="24">
        <v>0</v>
      </c>
      <c r="N30" s="24">
        <v>0</v>
      </c>
      <c r="P30" s="24">
        <v>0</v>
      </c>
      <c r="R30" s="24">
        <v>0</v>
      </c>
      <c r="T30" s="24">
        <v>563500</v>
      </c>
      <c r="V30" s="24">
        <v>8130</v>
      </c>
      <c r="X30" s="24">
        <v>4956792440</v>
      </c>
      <c r="Z30" s="24">
        <v>4545841898.8500004</v>
      </c>
      <c r="AB30" s="40">
        <f t="shared" si="1"/>
        <v>1.0730966904706434E-4</v>
      </c>
      <c r="AD30" s="28">
        <f t="shared" si="0"/>
        <v>0</v>
      </c>
    </row>
    <row r="31" spans="1:30" ht="21.75" customHeight="1" x14ac:dyDescent="0.2">
      <c r="A31" s="61" t="s">
        <v>41</v>
      </c>
      <c r="B31" s="61"/>
      <c r="C31" s="61"/>
      <c r="E31" s="62">
        <v>10000</v>
      </c>
      <c r="F31" s="62"/>
      <c r="H31" s="24">
        <v>10109372</v>
      </c>
      <c r="J31" s="24">
        <v>6836740.2999999998</v>
      </c>
      <c r="L31" s="24">
        <v>0</v>
      </c>
      <c r="N31" s="24">
        <v>0</v>
      </c>
      <c r="P31" s="24">
        <v>0</v>
      </c>
      <c r="R31" s="24">
        <v>0</v>
      </c>
      <c r="T31" s="24">
        <v>10000</v>
      </c>
      <c r="V31" s="24">
        <v>689</v>
      </c>
      <c r="X31" s="24">
        <v>10109372</v>
      </c>
      <c r="Z31" s="24">
        <v>6836740.2999999998</v>
      </c>
      <c r="AB31" s="40">
        <f t="shared" si="1"/>
        <v>1.6138888137295857E-7</v>
      </c>
      <c r="AD31" s="28">
        <f t="shared" si="0"/>
        <v>0</v>
      </c>
    </row>
    <row r="32" spans="1:30" ht="21.75" customHeight="1" x14ac:dyDescent="0.2">
      <c r="A32" s="61" t="s">
        <v>42</v>
      </c>
      <c r="B32" s="61"/>
      <c r="C32" s="61"/>
      <c r="E32" s="62">
        <v>10000</v>
      </c>
      <c r="F32" s="62"/>
      <c r="H32" s="24">
        <v>9608908</v>
      </c>
      <c r="J32" s="24">
        <v>9148729.4000000004</v>
      </c>
      <c r="L32" s="24">
        <v>0</v>
      </c>
      <c r="N32" s="24">
        <v>0</v>
      </c>
      <c r="P32" s="24">
        <v>0</v>
      </c>
      <c r="R32" s="24">
        <v>0</v>
      </c>
      <c r="T32" s="24">
        <v>10000</v>
      </c>
      <c r="V32" s="24">
        <v>922</v>
      </c>
      <c r="X32" s="24">
        <v>9608908</v>
      </c>
      <c r="Z32" s="24">
        <v>9148729.4000000004</v>
      </c>
      <c r="AB32" s="40">
        <f t="shared" si="1"/>
        <v>2.159659631725222E-7</v>
      </c>
      <c r="AD32" s="28">
        <f t="shared" si="0"/>
        <v>0</v>
      </c>
    </row>
    <row r="33" spans="1:30" ht="21.75" customHeight="1" x14ac:dyDescent="0.2">
      <c r="A33" s="61" t="s">
        <v>43</v>
      </c>
      <c r="B33" s="61"/>
      <c r="C33" s="61"/>
      <c r="E33" s="62">
        <v>10000</v>
      </c>
      <c r="F33" s="62"/>
      <c r="H33" s="24">
        <v>10109372</v>
      </c>
      <c r="J33" s="24">
        <v>4266761</v>
      </c>
      <c r="L33" s="24">
        <v>0</v>
      </c>
      <c r="N33" s="24">
        <v>0</v>
      </c>
      <c r="P33" s="24">
        <v>0</v>
      </c>
      <c r="R33" s="24">
        <v>0</v>
      </c>
      <c r="T33" s="24">
        <v>10000</v>
      </c>
      <c r="V33" s="24">
        <v>430</v>
      </c>
      <c r="X33" s="24">
        <v>10109372</v>
      </c>
      <c r="Z33" s="24">
        <v>4266761</v>
      </c>
      <c r="AB33" s="40">
        <f t="shared" si="1"/>
        <v>1.0072165310649083E-7</v>
      </c>
      <c r="AD33" s="28">
        <f t="shared" si="0"/>
        <v>0</v>
      </c>
    </row>
    <row r="34" spans="1:30" ht="21.75" customHeight="1" x14ac:dyDescent="0.2">
      <c r="A34" s="61" t="s">
        <v>44</v>
      </c>
      <c r="B34" s="61"/>
      <c r="C34" s="61"/>
      <c r="E34" s="62">
        <v>10000</v>
      </c>
      <c r="F34" s="62"/>
      <c r="H34" s="24">
        <v>12411506</v>
      </c>
      <c r="J34" s="24">
        <v>4286606.4000000004</v>
      </c>
      <c r="L34" s="24">
        <v>0</v>
      </c>
      <c r="N34" s="24">
        <v>0</v>
      </c>
      <c r="P34" s="24">
        <v>0</v>
      </c>
      <c r="R34" s="24">
        <v>0</v>
      </c>
      <c r="T34" s="24">
        <v>10000</v>
      </c>
      <c r="V34" s="24">
        <v>432</v>
      </c>
      <c r="X34" s="24">
        <v>12411506</v>
      </c>
      <c r="Z34" s="24">
        <v>4286606.4000000004</v>
      </c>
      <c r="AB34" s="40">
        <f t="shared" si="1"/>
        <v>1.0119012591163731E-7</v>
      </c>
      <c r="AD34" s="28">
        <f t="shared" si="0"/>
        <v>0</v>
      </c>
    </row>
    <row r="35" spans="1:30" ht="21.75" customHeight="1" x14ac:dyDescent="0.2">
      <c r="A35" s="61" t="s">
        <v>45</v>
      </c>
      <c r="B35" s="61"/>
      <c r="C35" s="61"/>
      <c r="E35" s="62">
        <v>10000</v>
      </c>
      <c r="F35" s="62"/>
      <c r="H35" s="24">
        <v>11110300</v>
      </c>
      <c r="J35" s="24">
        <v>10914970</v>
      </c>
      <c r="L35" s="24">
        <v>0</v>
      </c>
      <c r="N35" s="24">
        <v>0</v>
      </c>
      <c r="P35" s="24">
        <v>0</v>
      </c>
      <c r="R35" s="24">
        <v>0</v>
      </c>
      <c r="T35" s="24">
        <v>10000</v>
      </c>
      <c r="V35" s="24">
        <v>1100</v>
      </c>
      <c r="X35" s="24">
        <v>11110300</v>
      </c>
      <c r="Z35" s="24">
        <v>10914970</v>
      </c>
      <c r="AB35" s="40">
        <f t="shared" si="1"/>
        <v>2.5766004283055793E-7</v>
      </c>
      <c r="AD35" s="28">
        <f t="shared" si="0"/>
        <v>0</v>
      </c>
    </row>
    <row r="36" spans="1:30" ht="21.75" customHeight="1" x14ac:dyDescent="0.2">
      <c r="A36" s="61" t="s">
        <v>46</v>
      </c>
      <c r="B36" s="61"/>
      <c r="C36" s="61"/>
      <c r="E36" s="62">
        <v>29700000</v>
      </c>
      <c r="F36" s="62"/>
      <c r="H36" s="24">
        <v>39761015677</v>
      </c>
      <c r="J36" s="24">
        <v>48302016741</v>
      </c>
      <c r="L36" s="24">
        <v>0</v>
      </c>
      <c r="N36" s="24">
        <v>0</v>
      </c>
      <c r="P36" s="24">
        <v>0</v>
      </c>
      <c r="R36" s="24">
        <v>0</v>
      </c>
      <c r="T36" s="24">
        <v>29700000</v>
      </c>
      <c r="V36" s="24">
        <v>1600</v>
      </c>
      <c r="X36" s="24">
        <v>39761015677</v>
      </c>
      <c r="Z36" s="24">
        <v>47152670400</v>
      </c>
      <c r="AB36" s="40">
        <f t="shared" si="1"/>
        <v>1.1130913850280102E-3</v>
      </c>
      <c r="AD36" s="28">
        <f t="shared" si="0"/>
        <v>0</v>
      </c>
    </row>
    <row r="37" spans="1:30" ht="21.75" customHeight="1" x14ac:dyDescent="0.2">
      <c r="A37" s="61" t="s">
        <v>47</v>
      </c>
      <c r="B37" s="61"/>
      <c r="C37" s="61"/>
      <c r="E37" s="62">
        <v>4400000</v>
      </c>
      <c r="F37" s="62"/>
      <c r="H37" s="24">
        <v>49936252637</v>
      </c>
      <c r="J37" s="24">
        <v>59290117040</v>
      </c>
      <c r="L37" s="24">
        <v>0</v>
      </c>
      <c r="N37" s="24">
        <v>0</v>
      </c>
      <c r="P37" s="24">
        <v>0</v>
      </c>
      <c r="R37" s="24">
        <v>0</v>
      </c>
      <c r="T37" s="24">
        <v>4400000</v>
      </c>
      <c r="V37" s="24">
        <v>10864</v>
      </c>
      <c r="X37" s="24">
        <v>49936252637</v>
      </c>
      <c r="Z37" s="24">
        <v>47432093632</v>
      </c>
      <c r="AB37" s="40">
        <f t="shared" si="1"/>
        <v>1.1196874821244726E-3</v>
      </c>
      <c r="AD37" s="28">
        <f t="shared" si="0"/>
        <v>0</v>
      </c>
    </row>
    <row r="38" spans="1:30" ht="21.75" customHeight="1" x14ac:dyDescent="0.2">
      <c r="A38" s="61" t="s">
        <v>48</v>
      </c>
      <c r="B38" s="61"/>
      <c r="C38" s="61"/>
      <c r="E38" s="62">
        <v>2386011</v>
      </c>
      <c r="F38" s="62"/>
      <c r="H38" s="24">
        <v>18072367883</v>
      </c>
      <c r="J38" s="24">
        <v>16194159203.194799</v>
      </c>
      <c r="L38" s="24">
        <v>159067</v>
      </c>
      <c r="N38" s="24">
        <v>0</v>
      </c>
      <c r="P38" s="24">
        <v>0</v>
      </c>
      <c r="R38" s="24">
        <v>0</v>
      </c>
      <c r="T38" s="24">
        <v>2545078</v>
      </c>
      <c r="V38" s="24">
        <v>5719</v>
      </c>
      <c r="X38" s="24">
        <v>18072367883</v>
      </c>
      <c r="Z38" s="24">
        <v>14442788604.636101</v>
      </c>
      <c r="AB38" s="40">
        <f t="shared" si="1"/>
        <v>3.4093813638179783E-4</v>
      </c>
      <c r="AD38" s="28">
        <f t="shared" si="0"/>
        <v>0</v>
      </c>
    </row>
    <row r="39" spans="1:30" ht="21.75" customHeight="1" x14ac:dyDescent="0.2">
      <c r="A39" s="61" t="s">
        <v>49</v>
      </c>
      <c r="B39" s="61"/>
      <c r="C39" s="61"/>
      <c r="E39" s="62">
        <v>10000</v>
      </c>
      <c r="F39" s="62"/>
      <c r="H39" s="24">
        <v>9608908</v>
      </c>
      <c r="J39" s="24">
        <v>4276683.7</v>
      </c>
      <c r="L39" s="24">
        <v>0</v>
      </c>
      <c r="N39" s="24">
        <v>0</v>
      </c>
      <c r="P39" s="24">
        <v>0</v>
      </c>
      <c r="R39" s="24">
        <v>0</v>
      </c>
      <c r="T39" s="24">
        <v>10000</v>
      </c>
      <c r="V39" s="24">
        <v>431</v>
      </c>
      <c r="X39" s="24">
        <v>9608908</v>
      </c>
      <c r="Z39" s="24">
        <v>4276683.7</v>
      </c>
      <c r="AB39" s="40">
        <f t="shared" si="1"/>
        <v>1.0095588950906408E-7</v>
      </c>
      <c r="AD39" s="28">
        <f t="shared" si="0"/>
        <v>0</v>
      </c>
    </row>
    <row r="40" spans="1:30" ht="21.75" customHeight="1" x14ac:dyDescent="0.2">
      <c r="A40" s="61" t="s">
        <v>50</v>
      </c>
      <c r="B40" s="61"/>
      <c r="C40" s="61"/>
      <c r="E40" s="62">
        <v>10000</v>
      </c>
      <c r="F40" s="62"/>
      <c r="H40" s="24">
        <v>7607052</v>
      </c>
      <c r="J40" s="24">
        <v>4316374.5</v>
      </c>
      <c r="L40" s="24">
        <v>0</v>
      </c>
      <c r="N40" s="24">
        <v>0</v>
      </c>
      <c r="P40" s="24">
        <v>0</v>
      </c>
      <c r="R40" s="24">
        <v>0</v>
      </c>
      <c r="T40" s="24">
        <v>10000</v>
      </c>
      <c r="V40" s="24">
        <v>435</v>
      </c>
      <c r="X40" s="24">
        <v>7607052</v>
      </c>
      <c r="Z40" s="24">
        <v>4316374.5</v>
      </c>
      <c r="AB40" s="40">
        <f t="shared" si="1"/>
        <v>1.0189283511935701E-7</v>
      </c>
      <c r="AD40" s="28">
        <f t="shared" si="0"/>
        <v>0</v>
      </c>
    </row>
    <row r="41" spans="1:30" ht="21.75" customHeight="1" x14ac:dyDescent="0.2">
      <c r="A41" s="61" t="s">
        <v>51</v>
      </c>
      <c r="B41" s="61"/>
      <c r="C41" s="61"/>
      <c r="E41" s="62">
        <v>10000</v>
      </c>
      <c r="F41" s="62"/>
      <c r="H41" s="24">
        <v>12611692</v>
      </c>
      <c r="J41" s="24">
        <v>12066003.199999999</v>
      </c>
      <c r="L41" s="24">
        <v>0</v>
      </c>
      <c r="N41" s="24">
        <v>0</v>
      </c>
      <c r="P41" s="24">
        <v>0</v>
      </c>
      <c r="R41" s="24">
        <v>0</v>
      </c>
      <c r="T41" s="24">
        <v>10000</v>
      </c>
      <c r="V41" s="24">
        <v>1216</v>
      </c>
      <c r="X41" s="24">
        <v>12611692</v>
      </c>
      <c r="Z41" s="24">
        <v>12066003.199999999</v>
      </c>
      <c r="AB41" s="40">
        <f t="shared" si="1"/>
        <v>2.8483146552905314E-7</v>
      </c>
      <c r="AD41" s="28">
        <f t="shared" si="0"/>
        <v>0</v>
      </c>
    </row>
    <row r="42" spans="1:30" ht="21.75" customHeight="1" x14ac:dyDescent="0.2">
      <c r="A42" s="61" t="s">
        <v>52</v>
      </c>
      <c r="B42" s="61"/>
      <c r="C42" s="61"/>
      <c r="E42" s="62">
        <v>10000</v>
      </c>
      <c r="F42" s="62"/>
      <c r="H42" s="24">
        <v>10509744</v>
      </c>
      <c r="J42" s="24">
        <v>6876431.0999999996</v>
      </c>
      <c r="L42" s="24">
        <v>0</v>
      </c>
      <c r="N42" s="24">
        <v>0</v>
      </c>
      <c r="P42" s="24">
        <v>0</v>
      </c>
      <c r="R42" s="24">
        <v>0</v>
      </c>
      <c r="T42" s="24">
        <v>10000</v>
      </c>
      <c r="V42" s="24">
        <v>693</v>
      </c>
      <c r="X42" s="24">
        <v>10509744</v>
      </c>
      <c r="Z42" s="24">
        <v>6876431.0999999996</v>
      </c>
      <c r="AB42" s="40">
        <f t="shared" si="1"/>
        <v>1.6232582698325149E-7</v>
      </c>
      <c r="AD42" s="28">
        <f t="shared" si="0"/>
        <v>0</v>
      </c>
    </row>
    <row r="43" spans="1:30" ht="21.75" customHeight="1" x14ac:dyDescent="0.2">
      <c r="A43" s="61" t="s">
        <v>53</v>
      </c>
      <c r="B43" s="61"/>
      <c r="C43" s="61"/>
      <c r="E43" s="62">
        <v>10000</v>
      </c>
      <c r="F43" s="62"/>
      <c r="H43" s="24">
        <v>12211320</v>
      </c>
      <c r="J43" s="24">
        <v>11688940.6</v>
      </c>
      <c r="L43" s="24">
        <v>0</v>
      </c>
      <c r="N43" s="24">
        <v>0</v>
      </c>
      <c r="P43" s="24">
        <v>0</v>
      </c>
      <c r="R43" s="24">
        <v>0</v>
      </c>
      <c r="T43" s="24">
        <v>10000</v>
      </c>
      <c r="V43" s="24">
        <v>1178</v>
      </c>
      <c r="X43" s="24">
        <v>12211320</v>
      </c>
      <c r="Z43" s="24">
        <v>11688940.6</v>
      </c>
      <c r="AB43" s="40">
        <f t="shared" si="1"/>
        <v>2.7593048223127023E-7</v>
      </c>
      <c r="AD43" s="28">
        <f t="shared" si="0"/>
        <v>0</v>
      </c>
    </row>
    <row r="44" spans="1:30" ht="21.75" customHeight="1" x14ac:dyDescent="0.2">
      <c r="A44" s="61" t="s">
        <v>54</v>
      </c>
      <c r="B44" s="61"/>
      <c r="C44" s="61"/>
      <c r="E44" s="62">
        <v>10000</v>
      </c>
      <c r="F44" s="62"/>
      <c r="H44" s="24">
        <v>21820230</v>
      </c>
      <c r="J44" s="24">
        <v>19736250.300000001</v>
      </c>
      <c r="L44" s="24">
        <v>0</v>
      </c>
      <c r="N44" s="24">
        <v>0</v>
      </c>
      <c r="P44" s="24">
        <v>0</v>
      </c>
      <c r="R44" s="24">
        <v>0</v>
      </c>
      <c r="T44" s="24">
        <v>10000</v>
      </c>
      <c r="V44" s="24">
        <v>1989</v>
      </c>
      <c r="X44" s="24">
        <v>21820230</v>
      </c>
      <c r="Z44" s="24">
        <v>19736250.300000001</v>
      </c>
      <c r="AB44" s="40">
        <f t="shared" si="1"/>
        <v>4.658962047181634E-7</v>
      </c>
      <c r="AD44" s="28">
        <f t="shared" si="0"/>
        <v>0</v>
      </c>
    </row>
    <row r="45" spans="1:30" ht="21.75" customHeight="1" x14ac:dyDescent="0.2">
      <c r="A45" s="61" t="s">
        <v>55</v>
      </c>
      <c r="B45" s="61"/>
      <c r="C45" s="61"/>
      <c r="E45" s="62">
        <v>10000</v>
      </c>
      <c r="F45" s="62"/>
      <c r="H45" s="24">
        <v>13512528</v>
      </c>
      <c r="J45" s="24">
        <v>12909432.699999999</v>
      </c>
      <c r="L45" s="24">
        <v>0</v>
      </c>
      <c r="N45" s="24">
        <v>0</v>
      </c>
      <c r="P45" s="24">
        <v>0</v>
      </c>
      <c r="R45" s="24">
        <v>0</v>
      </c>
      <c r="T45" s="24">
        <v>10000</v>
      </c>
      <c r="V45" s="24">
        <v>1301</v>
      </c>
      <c r="X45" s="24">
        <v>13512528</v>
      </c>
      <c r="Z45" s="24">
        <v>12909432.699999999</v>
      </c>
      <c r="AB45" s="40">
        <f t="shared" si="1"/>
        <v>3.0474155974777806E-7</v>
      </c>
      <c r="AD45" s="28">
        <f t="shared" si="0"/>
        <v>0</v>
      </c>
    </row>
    <row r="46" spans="1:30" ht="21.75" customHeight="1" x14ac:dyDescent="0.2">
      <c r="A46" s="61" t="s">
        <v>56</v>
      </c>
      <c r="B46" s="61"/>
      <c r="C46" s="61"/>
      <c r="E46" s="62">
        <v>10000</v>
      </c>
      <c r="F46" s="62"/>
      <c r="H46" s="24">
        <v>9608908</v>
      </c>
      <c r="J46" s="24">
        <v>5973465.4000000004</v>
      </c>
      <c r="L46" s="24">
        <v>0</v>
      </c>
      <c r="N46" s="24">
        <v>0</v>
      </c>
      <c r="P46" s="24">
        <v>0</v>
      </c>
      <c r="R46" s="24">
        <v>0</v>
      </c>
      <c r="T46" s="24">
        <v>10000</v>
      </c>
      <c r="V46" s="24">
        <v>602</v>
      </c>
      <c r="X46" s="24">
        <v>9608908</v>
      </c>
      <c r="Z46" s="24">
        <v>5973465.4000000004</v>
      </c>
      <c r="AB46" s="40">
        <f t="shared" si="1"/>
        <v>1.4101031434908718E-7</v>
      </c>
      <c r="AD46" s="28">
        <f t="shared" si="0"/>
        <v>0</v>
      </c>
    </row>
    <row r="47" spans="1:30" ht="21.75" customHeight="1" x14ac:dyDescent="0.2">
      <c r="A47" s="61" t="s">
        <v>57</v>
      </c>
      <c r="B47" s="61"/>
      <c r="C47" s="61"/>
      <c r="E47" s="62">
        <v>10000</v>
      </c>
      <c r="F47" s="62"/>
      <c r="H47" s="24">
        <v>14012992</v>
      </c>
      <c r="J47" s="24">
        <v>13385722.300000001</v>
      </c>
      <c r="L47" s="24">
        <v>0</v>
      </c>
      <c r="N47" s="24">
        <v>0</v>
      </c>
      <c r="P47" s="24">
        <v>0</v>
      </c>
      <c r="R47" s="24">
        <v>0</v>
      </c>
      <c r="T47" s="24">
        <v>10000</v>
      </c>
      <c r="V47" s="24">
        <v>1349</v>
      </c>
      <c r="X47" s="24">
        <v>14012992</v>
      </c>
      <c r="Z47" s="24">
        <v>13385722.300000001</v>
      </c>
      <c r="AB47" s="40">
        <f t="shared" si="1"/>
        <v>3.1598490707129335E-7</v>
      </c>
      <c r="AD47" s="28">
        <f t="shared" si="0"/>
        <v>0</v>
      </c>
    </row>
    <row r="48" spans="1:30" ht="21.75" customHeight="1" x14ac:dyDescent="0.2">
      <c r="A48" s="61" t="s">
        <v>58</v>
      </c>
      <c r="B48" s="61"/>
      <c r="C48" s="61"/>
      <c r="E48" s="62">
        <v>10000</v>
      </c>
      <c r="F48" s="62"/>
      <c r="H48" s="24">
        <v>7506960</v>
      </c>
      <c r="J48" s="24">
        <v>5824624.9000000004</v>
      </c>
      <c r="L48" s="24">
        <v>0</v>
      </c>
      <c r="N48" s="24">
        <v>0</v>
      </c>
      <c r="P48" s="24">
        <v>0</v>
      </c>
      <c r="R48" s="24">
        <v>0</v>
      </c>
      <c r="T48" s="24">
        <v>10000</v>
      </c>
      <c r="V48" s="24">
        <v>587</v>
      </c>
      <c r="X48" s="24">
        <v>7506960</v>
      </c>
      <c r="Z48" s="24">
        <v>5824624.9000000004</v>
      </c>
      <c r="AB48" s="40">
        <f t="shared" si="1"/>
        <v>1.3749676831048864E-7</v>
      </c>
      <c r="AD48" s="28">
        <f t="shared" si="0"/>
        <v>0</v>
      </c>
    </row>
    <row r="49" spans="1:30" ht="21.75" customHeight="1" x14ac:dyDescent="0.2">
      <c r="A49" s="61" t="s">
        <v>59</v>
      </c>
      <c r="B49" s="61"/>
      <c r="C49" s="61"/>
      <c r="E49" s="62">
        <v>10000</v>
      </c>
      <c r="F49" s="62"/>
      <c r="H49" s="24">
        <v>10109372</v>
      </c>
      <c r="J49" s="24">
        <v>9714323.3000000007</v>
      </c>
      <c r="L49" s="24">
        <v>0</v>
      </c>
      <c r="N49" s="24">
        <v>0</v>
      </c>
      <c r="P49" s="24">
        <v>0</v>
      </c>
      <c r="R49" s="24">
        <v>0</v>
      </c>
      <c r="T49" s="24">
        <v>10000</v>
      </c>
      <c r="V49" s="24">
        <v>979</v>
      </c>
      <c r="X49" s="24">
        <v>10109372</v>
      </c>
      <c r="Z49" s="24">
        <v>9714323.3000000007</v>
      </c>
      <c r="AB49" s="40">
        <f t="shared" si="1"/>
        <v>2.2931743811919658E-7</v>
      </c>
      <c r="AD49" s="28">
        <f t="shared" si="0"/>
        <v>0</v>
      </c>
    </row>
    <row r="50" spans="1:30" ht="21.75" customHeight="1" x14ac:dyDescent="0.2">
      <c r="A50" s="61" t="s">
        <v>60</v>
      </c>
      <c r="B50" s="61"/>
      <c r="C50" s="61"/>
      <c r="E50" s="62">
        <v>10000</v>
      </c>
      <c r="F50" s="62"/>
      <c r="H50" s="24">
        <v>13912898</v>
      </c>
      <c r="J50" s="24">
        <v>12562138.199999999</v>
      </c>
      <c r="L50" s="24">
        <v>0</v>
      </c>
      <c r="N50" s="24">
        <v>0</v>
      </c>
      <c r="P50" s="24">
        <v>0</v>
      </c>
      <c r="R50" s="24">
        <v>0</v>
      </c>
      <c r="T50" s="24">
        <v>10000</v>
      </c>
      <c r="V50" s="24">
        <v>1266</v>
      </c>
      <c r="X50" s="24">
        <v>13912898</v>
      </c>
      <c r="Z50" s="24">
        <v>12562138.199999999</v>
      </c>
      <c r="AB50" s="40">
        <f t="shared" si="1"/>
        <v>2.9654328565771488E-7</v>
      </c>
      <c r="AD50" s="28">
        <f t="shared" si="0"/>
        <v>0</v>
      </c>
    </row>
    <row r="51" spans="1:30" ht="21.75" customHeight="1" x14ac:dyDescent="0.2">
      <c r="A51" s="61" t="s">
        <v>61</v>
      </c>
      <c r="B51" s="61"/>
      <c r="C51" s="61"/>
      <c r="E51" s="62">
        <v>10000</v>
      </c>
      <c r="F51" s="62"/>
      <c r="H51" s="24">
        <v>7607052</v>
      </c>
      <c r="J51" s="24">
        <v>4286606.4000000004</v>
      </c>
      <c r="L51" s="24">
        <v>0</v>
      </c>
      <c r="N51" s="24">
        <v>0</v>
      </c>
      <c r="P51" s="24">
        <v>0</v>
      </c>
      <c r="R51" s="24">
        <v>0</v>
      </c>
      <c r="T51" s="24">
        <v>10000</v>
      </c>
      <c r="V51" s="24">
        <v>432</v>
      </c>
      <c r="X51" s="24">
        <v>7607052</v>
      </c>
      <c r="Z51" s="24">
        <v>4286606.4000000004</v>
      </c>
      <c r="AB51" s="40">
        <f t="shared" si="1"/>
        <v>1.0119012591163731E-7</v>
      </c>
      <c r="AD51" s="28">
        <f t="shared" si="0"/>
        <v>0</v>
      </c>
    </row>
    <row r="52" spans="1:30" ht="21.75" customHeight="1" x14ac:dyDescent="0.2">
      <c r="A52" s="61" t="s">
        <v>62</v>
      </c>
      <c r="B52" s="61"/>
      <c r="C52" s="61"/>
      <c r="E52" s="62">
        <v>10000</v>
      </c>
      <c r="F52" s="62"/>
      <c r="H52" s="24">
        <v>8808166</v>
      </c>
      <c r="J52" s="24">
        <v>5080422.4000000004</v>
      </c>
      <c r="L52" s="24">
        <v>0</v>
      </c>
      <c r="N52" s="24">
        <v>0</v>
      </c>
      <c r="P52" s="24">
        <v>0</v>
      </c>
      <c r="R52" s="24">
        <v>0</v>
      </c>
      <c r="T52" s="24">
        <v>10000</v>
      </c>
      <c r="V52" s="24">
        <v>512</v>
      </c>
      <c r="X52" s="24">
        <v>8808166</v>
      </c>
      <c r="Z52" s="24">
        <v>5080422.4000000004</v>
      </c>
      <c r="AB52" s="40">
        <f t="shared" si="1"/>
        <v>1.1992903811749606E-7</v>
      </c>
      <c r="AD52" s="28">
        <f t="shared" si="0"/>
        <v>0</v>
      </c>
    </row>
    <row r="53" spans="1:30" ht="21.75" customHeight="1" x14ac:dyDescent="0.2">
      <c r="A53" s="61" t="s">
        <v>63</v>
      </c>
      <c r="B53" s="61"/>
      <c r="C53" s="61"/>
      <c r="E53" s="62">
        <v>10000</v>
      </c>
      <c r="F53" s="62"/>
      <c r="H53" s="24">
        <v>7206680</v>
      </c>
      <c r="J53" s="24">
        <v>4306451.8</v>
      </c>
      <c r="L53" s="24">
        <v>0</v>
      </c>
      <c r="N53" s="24">
        <v>0</v>
      </c>
      <c r="P53" s="24">
        <v>0</v>
      </c>
      <c r="R53" s="24">
        <v>0</v>
      </c>
      <c r="T53" s="24">
        <v>10000</v>
      </c>
      <c r="V53" s="24">
        <v>434</v>
      </c>
      <c r="X53" s="24">
        <v>7206680</v>
      </c>
      <c r="Z53" s="24">
        <v>4306451.8</v>
      </c>
      <c r="AB53" s="40">
        <f t="shared" si="1"/>
        <v>1.0165859871678376E-7</v>
      </c>
      <c r="AD53" s="28">
        <f t="shared" si="0"/>
        <v>0</v>
      </c>
    </row>
    <row r="54" spans="1:30" ht="21.75" customHeight="1" x14ac:dyDescent="0.2">
      <c r="A54" s="61" t="s">
        <v>64</v>
      </c>
      <c r="B54" s="61"/>
      <c r="C54" s="61"/>
      <c r="E54" s="62">
        <v>10000</v>
      </c>
      <c r="F54" s="62"/>
      <c r="H54" s="24">
        <v>12611689</v>
      </c>
      <c r="J54" s="24">
        <v>12016389.699999999</v>
      </c>
      <c r="L54" s="24">
        <v>0</v>
      </c>
      <c r="N54" s="24">
        <v>0</v>
      </c>
      <c r="P54" s="24">
        <v>0</v>
      </c>
      <c r="R54" s="24">
        <v>0</v>
      </c>
      <c r="T54" s="24">
        <v>10000</v>
      </c>
      <c r="V54" s="24">
        <v>1211</v>
      </c>
      <c r="X54" s="24">
        <v>12611689</v>
      </c>
      <c r="Z54" s="24">
        <v>12016389.699999999</v>
      </c>
      <c r="AB54" s="40">
        <f t="shared" si="1"/>
        <v>2.8366028351618697E-7</v>
      </c>
      <c r="AD54" s="28">
        <f t="shared" si="0"/>
        <v>0</v>
      </c>
    </row>
    <row r="55" spans="1:30" ht="21.75" customHeight="1" x14ac:dyDescent="0.2">
      <c r="A55" s="61" t="s">
        <v>65</v>
      </c>
      <c r="B55" s="61"/>
      <c r="C55" s="61"/>
      <c r="E55" s="62">
        <v>2435277</v>
      </c>
      <c r="F55" s="62"/>
      <c r="H55" s="24">
        <v>29912971365</v>
      </c>
      <c r="J55" s="24">
        <v>25372749242.294998</v>
      </c>
      <c r="L55" s="24">
        <v>0</v>
      </c>
      <c r="N55" s="24">
        <v>0</v>
      </c>
      <c r="P55" s="24">
        <v>0</v>
      </c>
      <c r="R55" s="24">
        <v>0</v>
      </c>
      <c r="T55" s="24">
        <v>2435277</v>
      </c>
      <c r="V55" s="24">
        <v>8400</v>
      </c>
      <c r="X55" s="24">
        <v>29912971365</v>
      </c>
      <c r="Z55" s="24">
        <v>20298199393.835999</v>
      </c>
      <c r="AB55" s="40">
        <f t="shared" si="1"/>
        <v>4.7916163994944454E-4</v>
      </c>
      <c r="AD55" s="28">
        <f t="shared" si="0"/>
        <v>0</v>
      </c>
    </row>
    <row r="56" spans="1:30" ht="21.75" customHeight="1" x14ac:dyDescent="0.2">
      <c r="A56" s="61" t="s">
        <v>66</v>
      </c>
      <c r="B56" s="61"/>
      <c r="C56" s="61"/>
      <c r="E56" s="62">
        <v>12737739</v>
      </c>
      <c r="F56" s="62"/>
      <c r="H56" s="24">
        <v>32909145214</v>
      </c>
      <c r="J56" s="24">
        <v>25278552555.060001</v>
      </c>
      <c r="L56" s="24">
        <v>0</v>
      </c>
      <c r="N56" s="24">
        <v>0</v>
      </c>
      <c r="P56" s="24">
        <v>0</v>
      </c>
      <c r="R56" s="24">
        <v>0</v>
      </c>
      <c r="T56" s="24">
        <v>12737739</v>
      </c>
      <c r="V56" s="24">
        <v>1600</v>
      </c>
      <c r="X56" s="24">
        <v>32909145214</v>
      </c>
      <c r="Z56" s="24">
        <v>20222842044.048</v>
      </c>
      <c r="AB56" s="40">
        <f t="shared" si="1"/>
        <v>4.7738274564428632E-4</v>
      </c>
      <c r="AD56" s="28">
        <f t="shared" si="0"/>
        <v>0</v>
      </c>
    </row>
    <row r="57" spans="1:30" ht="21.75" customHeight="1" x14ac:dyDescent="0.2">
      <c r="A57" s="61" t="s">
        <v>67</v>
      </c>
      <c r="B57" s="61"/>
      <c r="C57" s="61"/>
      <c r="E57" s="62">
        <v>303003995</v>
      </c>
      <c r="F57" s="62"/>
      <c r="H57" s="24">
        <v>500150239830</v>
      </c>
      <c r="J57" s="24">
        <v>549609723088.89203</v>
      </c>
      <c r="L57" s="24">
        <v>0</v>
      </c>
      <c r="N57" s="24">
        <v>0</v>
      </c>
      <c r="P57" s="24">
        <v>0</v>
      </c>
      <c r="R57" s="24">
        <v>0</v>
      </c>
      <c r="T57" s="24">
        <v>303003995</v>
      </c>
      <c r="V57" s="24">
        <v>1864</v>
      </c>
      <c r="X57" s="24">
        <v>500150239830</v>
      </c>
      <c r="Z57" s="24">
        <v>560433546957.16394</v>
      </c>
      <c r="AB57" s="40">
        <f t="shared" si="1"/>
        <v>1.3229659056567665E-2</v>
      </c>
      <c r="AD57" s="28">
        <f t="shared" si="0"/>
        <v>0</v>
      </c>
    </row>
    <row r="58" spans="1:30" ht="21.75" customHeight="1" x14ac:dyDescent="0.2">
      <c r="A58" s="61" t="s">
        <v>68</v>
      </c>
      <c r="B58" s="61"/>
      <c r="C58" s="61"/>
      <c r="E58" s="62">
        <v>13599999</v>
      </c>
      <c r="F58" s="62"/>
      <c r="H58" s="24">
        <v>28801365382</v>
      </c>
      <c r="J58" s="24">
        <v>13562345362.7687</v>
      </c>
      <c r="L58" s="24">
        <v>0</v>
      </c>
      <c r="N58" s="24">
        <v>0</v>
      </c>
      <c r="P58" s="24">
        <v>0</v>
      </c>
      <c r="R58" s="24">
        <v>0</v>
      </c>
      <c r="T58" s="24">
        <v>13599999</v>
      </c>
      <c r="V58" s="24">
        <v>855</v>
      </c>
      <c r="X58" s="24">
        <v>28801365382</v>
      </c>
      <c r="Z58" s="24">
        <v>11538114711.6091</v>
      </c>
      <c r="AB58" s="40">
        <f t="shared" si="1"/>
        <v>2.7237006888494345E-4</v>
      </c>
      <c r="AD58" s="28">
        <f t="shared" si="0"/>
        <v>0</v>
      </c>
    </row>
    <row r="59" spans="1:30" ht="21.75" customHeight="1" x14ac:dyDescent="0.2">
      <c r="A59" s="61" t="s">
        <v>69</v>
      </c>
      <c r="B59" s="61"/>
      <c r="C59" s="61"/>
      <c r="E59" s="62">
        <v>750000</v>
      </c>
      <c r="F59" s="62"/>
      <c r="H59" s="24">
        <v>6271538220</v>
      </c>
      <c r="J59" s="24">
        <v>7315510575</v>
      </c>
      <c r="L59" s="24">
        <v>0</v>
      </c>
      <c r="N59" s="24">
        <v>0</v>
      </c>
      <c r="P59" s="24">
        <v>0</v>
      </c>
      <c r="R59" s="24">
        <v>0</v>
      </c>
      <c r="T59" s="24">
        <v>750000</v>
      </c>
      <c r="V59" s="24">
        <v>9210</v>
      </c>
      <c r="X59" s="24">
        <v>6271538220</v>
      </c>
      <c r="Z59" s="24">
        <v>6854105025</v>
      </c>
      <c r="AB59" s="40">
        <f t="shared" si="1"/>
        <v>1.6179879507746174E-4</v>
      </c>
      <c r="AD59" s="28">
        <f t="shared" si="0"/>
        <v>0</v>
      </c>
    </row>
    <row r="60" spans="1:30" ht="21.75" customHeight="1" x14ac:dyDescent="0.2">
      <c r="A60" s="61" t="s">
        <v>70</v>
      </c>
      <c r="B60" s="61"/>
      <c r="C60" s="61"/>
      <c r="E60" s="62">
        <v>3883867</v>
      </c>
      <c r="F60" s="62"/>
      <c r="H60" s="24">
        <v>11810839547</v>
      </c>
      <c r="J60" s="24">
        <v>13685002558.427601</v>
      </c>
      <c r="L60" s="24">
        <v>0</v>
      </c>
      <c r="N60" s="24">
        <v>0</v>
      </c>
      <c r="P60" s="24">
        <v>0</v>
      </c>
      <c r="R60" s="24">
        <v>0</v>
      </c>
      <c r="T60" s="24">
        <v>3883867</v>
      </c>
      <c r="V60" s="24">
        <v>3389</v>
      </c>
      <c r="X60" s="24">
        <v>11810839547</v>
      </c>
      <c r="Z60" s="24">
        <v>13060679715.716999</v>
      </c>
      <c r="AB60" s="40">
        <f t="shared" si="1"/>
        <v>3.0831191427441775E-4</v>
      </c>
      <c r="AD60" s="28">
        <f t="shared" si="0"/>
        <v>0</v>
      </c>
    </row>
    <row r="61" spans="1:30" ht="21.75" customHeight="1" x14ac:dyDescent="0.2">
      <c r="A61" s="61" t="s">
        <v>71</v>
      </c>
      <c r="B61" s="61"/>
      <c r="C61" s="61"/>
      <c r="E61" s="62">
        <v>7912015</v>
      </c>
      <c r="F61" s="62"/>
      <c r="H61" s="24">
        <v>29439450872</v>
      </c>
      <c r="J61" s="24">
        <v>14924475590.819</v>
      </c>
      <c r="L61" s="24">
        <v>0</v>
      </c>
      <c r="N61" s="24">
        <v>0</v>
      </c>
      <c r="P61" s="24">
        <v>0</v>
      </c>
      <c r="R61" s="24">
        <v>0</v>
      </c>
      <c r="T61" s="24">
        <v>7912015</v>
      </c>
      <c r="V61" s="24">
        <v>1729</v>
      </c>
      <c r="X61" s="24">
        <v>29439450872</v>
      </c>
      <c r="Z61" s="24">
        <v>13574128509.4825</v>
      </c>
      <c r="AB61" s="40">
        <f t="shared" si="1"/>
        <v>3.2043244581897695E-4</v>
      </c>
      <c r="AD61" s="28">
        <f t="shared" si="0"/>
        <v>0</v>
      </c>
    </row>
    <row r="62" spans="1:30" ht="21.75" customHeight="1" x14ac:dyDescent="0.2">
      <c r="A62" s="61" t="s">
        <v>72</v>
      </c>
      <c r="B62" s="61"/>
      <c r="C62" s="61"/>
      <c r="E62" s="62">
        <v>30228396</v>
      </c>
      <c r="F62" s="62"/>
      <c r="H62" s="24">
        <v>146844878538</v>
      </c>
      <c r="J62" s="24">
        <v>410927807835.20398</v>
      </c>
      <c r="L62" s="24">
        <v>0</v>
      </c>
      <c r="N62" s="24">
        <v>0</v>
      </c>
      <c r="P62" s="24">
        <v>0</v>
      </c>
      <c r="R62" s="24">
        <v>0</v>
      </c>
      <c r="T62" s="24">
        <v>30228396</v>
      </c>
      <c r="V62" s="24">
        <v>14230</v>
      </c>
      <c r="X62" s="24">
        <v>146844878538</v>
      </c>
      <c r="Z62" s="24">
        <v>426825014999.63202</v>
      </c>
      <c r="AB62" s="40">
        <f t="shared" si="1"/>
        <v>1.0075680615334603E-2</v>
      </c>
      <c r="AD62" s="28">
        <f t="shared" si="0"/>
        <v>0</v>
      </c>
    </row>
    <row r="63" spans="1:30" ht="21.75" customHeight="1" x14ac:dyDescent="0.2">
      <c r="A63" s="63" t="s">
        <v>73</v>
      </c>
      <c r="B63" s="63"/>
      <c r="C63" s="63"/>
      <c r="D63" s="12"/>
      <c r="E63" s="62">
        <v>0</v>
      </c>
      <c r="F63" s="64"/>
      <c r="H63" s="25">
        <v>0</v>
      </c>
      <c r="J63" s="25">
        <v>0</v>
      </c>
      <c r="L63" s="27">
        <v>454481</v>
      </c>
      <c r="N63" s="25">
        <v>0</v>
      </c>
      <c r="P63" s="27">
        <v>0</v>
      </c>
      <c r="R63" s="25">
        <v>0</v>
      </c>
      <c r="T63" s="27">
        <v>454481</v>
      </c>
      <c r="V63" s="27">
        <v>809</v>
      </c>
      <c r="X63" s="25">
        <v>212242627</v>
      </c>
      <c r="Z63" s="25">
        <v>364833000.25283003</v>
      </c>
      <c r="AB63" s="40">
        <f t="shared" si="1"/>
        <v>8.6122899532609929E-6</v>
      </c>
      <c r="AD63" s="28">
        <f t="shared" si="0"/>
        <v>0</v>
      </c>
    </row>
    <row r="64" spans="1:30" ht="21.75" customHeight="1" thickBot="1" x14ac:dyDescent="0.25">
      <c r="A64" s="65" t="s">
        <v>74</v>
      </c>
      <c r="B64" s="65"/>
      <c r="C64" s="65"/>
      <c r="D64" s="65"/>
      <c r="F64" s="27"/>
      <c r="H64" s="26">
        <v>2496082190015</v>
      </c>
      <c r="J64" s="26">
        <v>2261737416560.3701</v>
      </c>
      <c r="L64" s="27"/>
      <c r="N64" s="26">
        <v>0</v>
      </c>
      <c r="P64" s="27"/>
      <c r="R64" s="26">
        <v>0</v>
      </c>
      <c r="T64" s="27"/>
      <c r="V64" s="27"/>
      <c r="X64" s="26">
        <v>2552471405015</v>
      </c>
      <c r="Z64" s="26">
        <v>2300655378291.2598</v>
      </c>
      <c r="AB64" s="41">
        <f>SUM(AB9:AB63)</f>
        <v>5.4309536655518062E-2</v>
      </c>
    </row>
    <row r="65" spans="8:26" ht="13.5" thickTop="1" x14ac:dyDescent="0.2"/>
    <row r="67" spans="8:26" x14ac:dyDescent="0.2">
      <c r="H67" s="19">
        <v>2496082190015</v>
      </c>
      <c r="J67" s="19">
        <v>2261737416539</v>
      </c>
      <c r="X67" s="19">
        <v>2552471405015</v>
      </c>
      <c r="Z67" s="19">
        <v>2300655378272</v>
      </c>
    </row>
    <row r="68" spans="8:26" x14ac:dyDescent="0.2">
      <c r="H68" s="19">
        <f>H67-H64</f>
        <v>0</v>
      </c>
      <c r="J68" s="19">
        <f>J67-J64</f>
        <v>-21.3701171875</v>
      </c>
      <c r="X68" s="19">
        <f>X67-X64</f>
        <v>0</v>
      </c>
      <c r="Z68" s="19">
        <f>Z67-Z64</f>
        <v>-19.259765625</v>
      </c>
    </row>
  </sheetData>
  <mergeCells count="12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62:C62"/>
    <mergeCell ref="E62:F62"/>
    <mergeCell ref="A63:C63"/>
    <mergeCell ref="E63:F63"/>
    <mergeCell ref="A64:D64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</mergeCells>
  <pageMargins left="0.39" right="0.39" top="0.39" bottom="0.39" header="0" footer="0"/>
  <pageSetup scale="5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view="pageBreakPreview" zoomScaleNormal="100" zoomScaleSheetLayoutView="100" workbookViewId="0">
      <selection activeCell="E26" activeCellId="1" sqref="A1:Y1 E26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ht="21.75" customHeight="1" x14ac:dyDescent="0.2">
      <c r="A2" s="60" t="s">
        <v>196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1:25" ht="7.35" customHeight="1" x14ac:dyDescent="0.2"/>
    <row r="5" spans="1:25" ht="14.45" customHeight="1" x14ac:dyDescent="0.2">
      <c r="A5" s="71" t="s">
        <v>273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</row>
    <row r="6" spans="1:25" ht="7.35" customHeight="1" x14ac:dyDescent="0.2"/>
    <row r="7" spans="1:25" ht="14.45" customHeight="1" x14ac:dyDescent="0.2">
      <c r="E7" s="67" t="s">
        <v>215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Y7" s="2" t="s">
        <v>216</v>
      </c>
    </row>
    <row r="8" spans="1:25" ht="42" x14ac:dyDescent="0.2">
      <c r="A8" s="2" t="s">
        <v>274</v>
      </c>
      <c r="C8" s="2" t="s">
        <v>275</v>
      </c>
      <c r="E8" s="17" t="s">
        <v>79</v>
      </c>
      <c r="F8" s="3"/>
      <c r="G8" s="17" t="s">
        <v>13</v>
      </c>
      <c r="H8" s="3"/>
      <c r="I8" s="17" t="s">
        <v>78</v>
      </c>
      <c r="J8" s="3"/>
      <c r="K8" s="17" t="s">
        <v>276</v>
      </c>
      <c r="L8" s="3"/>
      <c r="M8" s="17" t="s">
        <v>277</v>
      </c>
      <c r="N8" s="3"/>
      <c r="O8" s="17" t="s">
        <v>278</v>
      </c>
      <c r="P8" s="3"/>
      <c r="Q8" s="17" t="s">
        <v>279</v>
      </c>
      <c r="R8" s="3"/>
      <c r="S8" s="17" t="s">
        <v>280</v>
      </c>
      <c r="T8" s="3"/>
      <c r="U8" s="17" t="s">
        <v>281</v>
      </c>
      <c r="V8" s="3"/>
      <c r="W8" s="17" t="s">
        <v>282</v>
      </c>
      <c r="Y8" s="17" t="s">
        <v>282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scale="6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01"/>
  <sheetViews>
    <sheetView rightToLeft="1" view="pageBreakPreview" topLeftCell="A73" zoomScaleNormal="100" zoomScaleSheetLayoutView="100" workbookViewId="0">
      <selection activeCell="M95" sqref="M95"/>
    </sheetView>
  </sheetViews>
  <sheetFormatPr defaultRowHeight="12.75" x14ac:dyDescent="0.2"/>
  <cols>
    <col min="1" max="1" width="40.28515625" customWidth="1"/>
    <col min="2" max="2" width="1.28515625" customWidth="1"/>
    <col min="3" max="3" width="15.140625" style="19" bestFit="1" customWidth="1"/>
    <col min="4" max="4" width="1.28515625" style="19" customWidth="1"/>
    <col min="5" max="5" width="20.42578125" style="19" bestFit="1" customWidth="1"/>
    <col min="6" max="6" width="1.28515625" style="19" customWidth="1"/>
    <col min="7" max="7" width="20.42578125" style="19" bestFit="1" customWidth="1"/>
    <col min="8" max="8" width="1.28515625" style="19" customWidth="1"/>
    <col min="9" max="9" width="18.140625" style="19" bestFit="1" customWidth="1"/>
    <col min="10" max="10" width="1.28515625" style="19" customWidth="1"/>
    <col min="11" max="11" width="15.140625" style="19" bestFit="1" customWidth="1"/>
    <col min="12" max="12" width="1.28515625" style="19" customWidth="1"/>
    <col min="13" max="13" width="20.42578125" style="19" bestFit="1" customWidth="1"/>
    <col min="14" max="14" width="1.28515625" style="19" customWidth="1"/>
    <col min="15" max="15" width="20.140625" style="19" bestFit="1" customWidth="1"/>
    <col min="16" max="16" width="1.28515625" style="19" customWidth="1"/>
    <col min="17" max="17" width="18.140625" style="19" bestFit="1" customWidth="1"/>
    <col min="18" max="18" width="2.28515625" customWidth="1"/>
  </cols>
  <sheetData>
    <row r="1" spans="1:17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ht="21.75" customHeight="1" x14ac:dyDescent="0.2">
      <c r="A2" s="60" t="s">
        <v>196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14.45" customHeight="1" x14ac:dyDescent="0.2"/>
    <row r="5" spans="1:17" ht="14.45" customHeight="1" x14ac:dyDescent="0.2">
      <c r="A5" s="71" t="s">
        <v>283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17" ht="14.45" customHeight="1" x14ac:dyDescent="0.2">
      <c r="A6" s="67" t="s">
        <v>199</v>
      </c>
      <c r="C6" s="68" t="s">
        <v>215</v>
      </c>
      <c r="D6" s="68"/>
      <c r="E6" s="68"/>
      <c r="F6" s="68"/>
      <c r="G6" s="68"/>
      <c r="H6" s="68"/>
      <c r="I6" s="68"/>
      <c r="K6" s="68" t="s">
        <v>216</v>
      </c>
      <c r="L6" s="68"/>
      <c r="M6" s="68"/>
      <c r="N6" s="68"/>
      <c r="O6" s="68"/>
      <c r="P6" s="68"/>
      <c r="Q6" s="68"/>
    </row>
    <row r="7" spans="1:17" ht="42" x14ac:dyDescent="0.2">
      <c r="A7" s="67"/>
      <c r="C7" s="38" t="s">
        <v>13</v>
      </c>
      <c r="D7" s="20"/>
      <c r="E7" s="38" t="s">
        <v>15</v>
      </c>
      <c r="F7" s="20"/>
      <c r="G7" s="38" t="s">
        <v>271</v>
      </c>
      <c r="H7" s="20"/>
      <c r="I7" s="38" t="s">
        <v>284</v>
      </c>
      <c r="K7" s="38" t="s">
        <v>13</v>
      </c>
      <c r="L7" s="20"/>
      <c r="M7" s="38" t="s">
        <v>15</v>
      </c>
      <c r="N7" s="20"/>
      <c r="O7" s="38" t="s">
        <v>271</v>
      </c>
      <c r="P7" s="20"/>
      <c r="Q7" s="38" t="s">
        <v>284</v>
      </c>
    </row>
    <row r="8" spans="1:17" ht="21.75" customHeight="1" x14ac:dyDescent="0.2">
      <c r="A8" s="5" t="s">
        <v>33</v>
      </c>
      <c r="C8" s="23">
        <v>2951000</v>
      </c>
      <c r="E8" s="23">
        <v>18125488486</v>
      </c>
      <c r="G8" s="23">
        <v>17100622416</v>
      </c>
      <c r="I8" s="23">
        <v>1024866070</v>
      </c>
      <c r="K8" s="23">
        <v>2951000</v>
      </c>
      <c r="M8" s="23">
        <v>18125488486</v>
      </c>
      <c r="O8" s="23">
        <v>17100622416</v>
      </c>
      <c r="Q8" s="23">
        <v>1024866070</v>
      </c>
    </row>
    <row r="9" spans="1:17" ht="21.75" customHeight="1" x14ac:dyDescent="0.2">
      <c r="A9" s="8" t="s">
        <v>40</v>
      </c>
      <c r="C9" s="24">
        <v>563500</v>
      </c>
      <c r="E9" s="24">
        <v>4545841898</v>
      </c>
      <c r="G9" s="24">
        <v>4640896403</v>
      </c>
      <c r="I9" s="24">
        <v>-95054504</v>
      </c>
      <c r="K9" s="24">
        <v>563500</v>
      </c>
      <c r="M9" s="24">
        <v>4545841898</v>
      </c>
      <c r="O9" s="24">
        <v>4640896403</v>
      </c>
      <c r="Q9" s="24">
        <v>-95054504</v>
      </c>
    </row>
    <row r="10" spans="1:17" ht="21.75" customHeight="1" x14ac:dyDescent="0.2">
      <c r="A10" s="8" t="s">
        <v>44</v>
      </c>
      <c r="C10" s="24">
        <v>10000</v>
      </c>
      <c r="E10" s="24">
        <v>4286606</v>
      </c>
      <c r="G10" s="24">
        <v>4286606</v>
      </c>
      <c r="I10" s="24">
        <v>0</v>
      </c>
      <c r="K10" s="24">
        <v>10000</v>
      </c>
      <c r="M10" s="24">
        <v>4286606</v>
      </c>
      <c r="O10" s="24">
        <v>4286606</v>
      </c>
      <c r="Q10" s="24">
        <v>0</v>
      </c>
    </row>
    <row r="11" spans="1:17" ht="21.75" customHeight="1" x14ac:dyDescent="0.2">
      <c r="A11" s="8" t="s">
        <v>39</v>
      </c>
      <c r="C11" s="24">
        <v>1450000</v>
      </c>
      <c r="E11" s="24">
        <v>21835099804</v>
      </c>
      <c r="G11" s="24">
        <v>27293874755</v>
      </c>
      <c r="I11" s="24">
        <v>-5458774951</v>
      </c>
      <c r="K11" s="24">
        <v>1450000</v>
      </c>
      <c r="M11" s="24">
        <v>21835099804</v>
      </c>
      <c r="O11" s="24">
        <v>27293874755</v>
      </c>
      <c r="Q11" s="24">
        <v>-5458774951</v>
      </c>
    </row>
    <row r="12" spans="1:17" ht="21.75" customHeight="1" x14ac:dyDescent="0.2">
      <c r="A12" s="8" t="s">
        <v>45</v>
      </c>
      <c r="C12" s="24">
        <v>10000</v>
      </c>
      <c r="E12" s="24">
        <v>10914970</v>
      </c>
      <c r="G12" s="24">
        <v>10914970</v>
      </c>
      <c r="I12" s="24">
        <v>0</v>
      </c>
      <c r="K12" s="24">
        <v>10000</v>
      </c>
      <c r="M12" s="24">
        <v>10914970</v>
      </c>
      <c r="O12" s="24">
        <v>10914970</v>
      </c>
      <c r="Q12" s="24">
        <v>0</v>
      </c>
    </row>
    <row r="13" spans="1:17" ht="21.75" customHeight="1" x14ac:dyDescent="0.2">
      <c r="A13" s="8" t="s">
        <v>27</v>
      </c>
      <c r="C13" s="24">
        <v>980000</v>
      </c>
      <c r="E13" s="24">
        <v>40997421136</v>
      </c>
      <c r="G13" s="24">
        <v>51246776420</v>
      </c>
      <c r="I13" s="24">
        <v>-10249355284</v>
      </c>
      <c r="K13" s="24">
        <v>980000</v>
      </c>
      <c r="M13" s="24">
        <v>40997421136</v>
      </c>
      <c r="O13" s="24">
        <v>51246776420</v>
      </c>
      <c r="Q13" s="24">
        <v>-10249355284</v>
      </c>
    </row>
    <row r="14" spans="1:17" ht="21.75" customHeight="1" x14ac:dyDescent="0.2">
      <c r="A14" s="8" t="s">
        <v>46</v>
      </c>
      <c r="C14" s="24">
        <v>29700000</v>
      </c>
      <c r="E14" s="24">
        <v>47152670400</v>
      </c>
      <c r="G14" s="24">
        <v>48302016741</v>
      </c>
      <c r="I14" s="24">
        <v>-1149346341</v>
      </c>
      <c r="K14" s="24">
        <v>29700000</v>
      </c>
      <c r="M14" s="24">
        <v>47152670400</v>
      </c>
      <c r="O14" s="24">
        <v>48302016741</v>
      </c>
      <c r="Q14" s="24">
        <v>-1149346341</v>
      </c>
    </row>
    <row r="15" spans="1:17" ht="21.75" customHeight="1" x14ac:dyDescent="0.2">
      <c r="A15" s="8" t="s">
        <v>61</v>
      </c>
      <c r="C15" s="24">
        <v>10000</v>
      </c>
      <c r="E15" s="24">
        <v>4286606</v>
      </c>
      <c r="G15" s="24">
        <v>4286606</v>
      </c>
      <c r="I15" s="24">
        <v>0</v>
      </c>
      <c r="K15" s="24">
        <v>10000</v>
      </c>
      <c r="M15" s="24">
        <v>4286606</v>
      </c>
      <c r="O15" s="24">
        <v>4286606</v>
      </c>
      <c r="Q15" s="24">
        <v>0</v>
      </c>
    </row>
    <row r="16" spans="1:17" ht="21.75" customHeight="1" x14ac:dyDescent="0.2">
      <c r="A16" s="8" t="s">
        <v>38</v>
      </c>
      <c r="C16" s="24">
        <v>2338000</v>
      </c>
      <c r="E16" s="24">
        <v>11940665607</v>
      </c>
      <c r="G16" s="24">
        <v>11941825570</v>
      </c>
      <c r="I16" s="24">
        <v>-1159962</v>
      </c>
      <c r="K16" s="24">
        <v>2338000</v>
      </c>
      <c r="M16" s="24">
        <v>11940665607</v>
      </c>
      <c r="O16" s="24">
        <v>11941825570</v>
      </c>
      <c r="Q16" s="24">
        <v>-1159962</v>
      </c>
    </row>
    <row r="17" spans="1:17" ht="21.75" customHeight="1" x14ac:dyDescent="0.2">
      <c r="A17" s="8" t="s">
        <v>66</v>
      </c>
      <c r="C17" s="24">
        <v>12737739</v>
      </c>
      <c r="E17" s="24">
        <v>20222842044</v>
      </c>
      <c r="G17" s="24">
        <v>25278552555</v>
      </c>
      <c r="I17" s="24">
        <v>-5055710510</v>
      </c>
      <c r="K17" s="24">
        <v>12737739</v>
      </c>
      <c r="M17" s="24">
        <v>20222842044</v>
      </c>
      <c r="O17" s="24">
        <v>25278552555</v>
      </c>
      <c r="Q17" s="24">
        <v>-5055710510</v>
      </c>
    </row>
    <row r="18" spans="1:17" ht="21.75" customHeight="1" x14ac:dyDescent="0.2">
      <c r="A18" s="8" t="s">
        <v>48</v>
      </c>
      <c r="C18" s="24">
        <v>2545078</v>
      </c>
      <c r="E18" s="24">
        <v>14442788604</v>
      </c>
      <c r="G18" s="24">
        <v>16194159203</v>
      </c>
      <c r="I18" s="24">
        <v>-1751370598</v>
      </c>
      <c r="K18" s="24">
        <v>2545078</v>
      </c>
      <c r="M18" s="24">
        <v>14442788604</v>
      </c>
      <c r="O18" s="24">
        <v>16194159203</v>
      </c>
      <c r="Q18" s="24">
        <v>-1751370598</v>
      </c>
    </row>
    <row r="19" spans="1:17" ht="21.75" customHeight="1" x14ac:dyDescent="0.2">
      <c r="A19" s="8" t="s">
        <v>42</v>
      </c>
      <c r="C19" s="24">
        <v>10000</v>
      </c>
      <c r="E19" s="24">
        <v>9148729</v>
      </c>
      <c r="G19" s="24">
        <v>9148729</v>
      </c>
      <c r="I19" s="24">
        <v>0</v>
      </c>
      <c r="K19" s="24">
        <v>10000</v>
      </c>
      <c r="M19" s="24">
        <v>9148729</v>
      </c>
      <c r="O19" s="24">
        <v>9148729</v>
      </c>
      <c r="Q19" s="24">
        <v>0</v>
      </c>
    </row>
    <row r="20" spans="1:17" ht="21.75" customHeight="1" x14ac:dyDescent="0.2">
      <c r="A20" s="8" t="s">
        <v>58</v>
      </c>
      <c r="C20" s="24">
        <v>10000</v>
      </c>
      <c r="E20" s="24">
        <v>5824624</v>
      </c>
      <c r="G20" s="24">
        <v>5824624</v>
      </c>
      <c r="I20" s="24">
        <v>0</v>
      </c>
      <c r="K20" s="24">
        <v>10000</v>
      </c>
      <c r="M20" s="24">
        <v>5824624</v>
      </c>
      <c r="O20" s="24">
        <v>5824624</v>
      </c>
      <c r="Q20" s="24">
        <v>0</v>
      </c>
    </row>
    <row r="21" spans="1:17" ht="21.75" customHeight="1" x14ac:dyDescent="0.2">
      <c r="A21" s="8" t="s">
        <v>26</v>
      </c>
      <c r="C21" s="24">
        <v>2888808</v>
      </c>
      <c r="E21" s="24">
        <v>8863148473</v>
      </c>
      <c r="G21" s="24">
        <v>8863148473</v>
      </c>
      <c r="I21" s="24">
        <v>0</v>
      </c>
      <c r="K21" s="24">
        <v>2888808</v>
      </c>
      <c r="M21" s="24">
        <v>8863148473</v>
      </c>
      <c r="O21" s="24">
        <v>8863148473</v>
      </c>
      <c r="Q21" s="24">
        <v>0</v>
      </c>
    </row>
    <row r="22" spans="1:17" ht="21.75" customHeight="1" x14ac:dyDescent="0.2">
      <c r="A22" s="8" t="s">
        <v>59</v>
      </c>
      <c r="C22" s="24">
        <v>10000</v>
      </c>
      <c r="E22" s="24">
        <v>9714323</v>
      </c>
      <c r="G22" s="24">
        <v>9714323</v>
      </c>
      <c r="I22" s="24">
        <v>0</v>
      </c>
      <c r="K22" s="24">
        <v>10000</v>
      </c>
      <c r="M22" s="24">
        <v>9714323</v>
      </c>
      <c r="O22" s="24">
        <v>9714323</v>
      </c>
      <c r="Q22" s="24">
        <v>0</v>
      </c>
    </row>
    <row r="23" spans="1:17" ht="21.75" customHeight="1" x14ac:dyDescent="0.2">
      <c r="A23" s="8" t="s">
        <v>73</v>
      </c>
      <c r="C23" s="24">
        <v>454481</v>
      </c>
      <c r="E23" s="24">
        <v>364833000</v>
      </c>
      <c r="G23" s="24">
        <v>212242627</v>
      </c>
      <c r="I23" s="24">
        <v>152590373</v>
      </c>
      <c r="K23" s="24">
        <v>454481</v>
      </c>
      <c r="M23" s="24">
        <v>364833000</v>
      </c>
      <c r="O23" s="24">
        <v>212242627</v>
      </c>
      <c r="Q23" s="24">
        <v>152590373</v>
      </c>
    </row>
    <row r="24" spans="1:17" ht="21.75" customHeight="1" x14ac:dyDescent="0.2">
      <c r="A24" s="8" t="s">
        <v>50</v>
      </c>
      <c r="C24" s="24">
        <v>10000</v>
      </c>
      <c r="E24" s="24">
        <v>4316374</v>
      </c>
      <c r="G24" s="24">
        <v>4316374</v>
      </c>
      <c r="I24" s="24">
        <v>0</v>
      </c>
      <c r="K24" s="24">
        <v>10000</v>
      </c>
      <c r="M24" s="24">
        <v>4316374</v>
      </c>
      <c r="O24" s="24">
        <v>4316374</v>
      </c>
      <c r="Q24" s="24">
        <v>0</v>
      </c>
    </row>
    <row r="25" spans="1:17" ht="21.75" customHeight="1" x14ac:dyDescent="0.2">
      <c r="A25" s="8" t="s">
        <v>43</v>
      </c>
      <c r="C25" s="24">
        <v>10000</v>
      </c>
      <c r="E25" s="24">
        <v>4266761</v>
      </c>
      <c r="G25" s="24">
        <v>4266761</v>
      </c>
      <c r="I25" s="24">
        <v>0</v>
      </c>
      <c r="K25" s="24">
        <v>10000</v>
      </c>
      <c r="M25" s="24">
        <v>4266761</v>
      </c>
      <c r="O25" s="24">
        <v>4266761</v>
      </c>
      <c r="Q25" s="24">
        <v>0</v>
      </c>
    </row>
    <row r="26" spans="1:17" ht="21.75" customHeight="1" x14ac:dyDescent="0.2">
      <c r="A26" s="8" t="s">
        <v>24</v>
      </c>
      <c r="C26" s="24">
        <v>5060069</v>
      </c>
      <c r="E26" s="24">
        <v>26008545173</v>
      </c>
      <c r="G26" s="24">
        <v>25935457125</v>
      </c>
      <c r="I26" s="24">
        <v>73088048</v>
      </c>
      <c r="K26" s="24">
        <v>5060069</v>
      </c>
      <c r="M26" s="24">
        <v>26008545173</v>
      </c>
      <c r="O26" s="24">
        <v>25935457125</v>
      </c>
      <c r="Q26" s="24">
        <v>73088048</v>
      </c>
    </row>
    <row r="27" spans="1:17" ht="21.75" customHeight="1" x14ac:dyDescent="0.2">
      <c r="A27" s="8" t="s">
        <v>34</v>
      </c>
      <c r="C27" s="24">
        <v>257779272</v>
      </c>
      <c r="E27" s="24">
        <v>460160162171</v>
      </c>
      <c r="G27" s="24">
        <v>564220727942</v>
      </c>
      <c r="I27" s="24">
        <v>-104060565770</v>
      </c>
      <c r="K27" s="24">
        <v>257779272</v>
      </c>
      <c r="M27" s="24">
        <v>460160162171</v>
      </c>
      <c r="O27" s="24">
        <v>564220727942</v>
      </c>
      <c r="Q27" s="24">
        <v>-104060565770</v>
      </c>
    </row>
    <row r="28" spans="1:17" ht="21.75" customHeight="1" x14ac:dyDescent="0.2">
      <c r="A28" s="8" t="s">
        <v>49</v>
      </c>
      <c r="C28" s="24">
        <v>10000</v>
      </c>
      <c r="E28" s="24">
        <v>4276683</v>
      </c>
      <c r="G28" s="24">
        <v>4276683</v>
      </c>
      <c r="I28" s="24">
        <v>0</v>
      </c>
      <c r="K28" s="24">
        <v>10000</v>
      </c>
      <c r="M28" s="24">
        <v>4276683</v>
      </c>
      <c r="O28" s="24">
        <v>4276683</v>
      </c>
      <c r="Q28" s="24">
        <v>0</v>
      </c>
    </row>
    <row r="29" spans="1:17" ht="21.75" customHeight="1" x14ac:dyDescent="0.2">
      <c r="A29" s="8" t="s">
        <v>63</v>
      </c>
      <c r="C29" s="24">
        <v>10000</v>
      </c>
      <c r="E29" s="24">
        <v>4306451</v>
      </c>
      <c r="G29" s="24">
        <v>4306451</v>
      </c>
      <c r="I29" s="24">
        <v>0</v>
      </c>
      <c r="K29" s="24">
        <v>10000</v>
      </c>
      <c r="M29" s="24">
        <v>4306451</v>
      </c>
      <c r="O29" s="24">
        <v>4306451</v>
      </c>
      <c r="Q29" s="24">
        <v>0</v>
      </c>
    </row>
    <row r="30" spans="1:17" ht="21.75" customHeight="1" x14ac:dyDescent="0.2">
      <c r="A30" s="8" t="s">
        <v>47</v>
      </c>
      <c r="C30" s="24">
        <v>4400000</v>
      </c>
      <c r="E30" s="24">
        <v>47432093632</v>
      </c>
      <c r="G30" s="24">
        <v>59290117040</v>
      </c>
      <c r="I30" s="24">
        <v>-11858023408</v>
      </c>
      <c r="K30" s="24">
        <v>4400000</v>
      </c>
      <c r="M30" s="24">
        <v>47432093632</v>
      </c>
      <c r="O30" s="24">
        <v>59290117040</v>
      </c>
      <c r="Q30" s="24">
        <v>-11858023408</v>
      </c>
    </row>
    <row r="31" spans="1:17" ht="21.75" customHeight="1" x14ac:dyDescent="0.2">
      <c r="A31" s="8" t="s">
        <v>20</v>
      </c>
      <c r="C31" s="24">
        <v>151044394</v>
      </c>
      <c r="E31" s="24">
        <v>141034088405</v>
      </c>
      <c r="G31" s="24">
        <v>130842464588</v>
      </c>
      <c r="I31" s="24">
        <v>10191623817</v>
      </c>
      <c r="K31" s="24">
        <v>151044394</v>
      </c>
      <c r="M31" s="24">
        <v>141034088405</v>
      </c>
      <c r="O31" s="24">
        <v>130842464588</v>
      </c>
      <c r="Q31" s="24">
        <v>10191623817</v>
      </c>
    </row>
    <row r="32" spans="1:17" ht="21.75" customHeight="1" x14ac:dyDescent="0.2">
      <c r="A32" s="8" t="s">
        <v>60</v>
      </c>
      <c r="C32" s="24">
        <v>10000</v>
      </c>
      <c r="E32" s="24">
        <v>12562138</v>
      </c>
      <c r="G32" s="24">
        <v>12562138</v>
      </c>
      <c r="I32" s="24">
        <v>0</v>
      </c>
      <c r="K32" s="24">
        <v>10000</v>
      </c>
      <c r="M32" s="24">
        <v>12562138</v>
      </c>
      <c r="O32" s="24">
        <v>12562138</v>
      </c>
      <c r="Q32" s="24">
        <v>0</v>
      </c>
    </row>
    <row r="33" spans="1:17" ht="21.75" customHeight="1" x14ac:dyDescent="0.2">
      <c r="A33" s="8" t="s">
        <v>71</v>
      </c>
      <c r="C33" s="24">
        <v>7912015</v>
      </c>
      <c r="E33" s="24">
        <v>13574128509</v>
      </c>
      <c r="G33" s="24">
        <v>14924475590</v>
      </c>
      <c r="I33" s="24">
        <v>-1350347080</v>
      </c>
      <c r="K33" s="24">
        <v>7912015</v>
      </c>
      <c r="M33" s="24">
        <v>13574128509</v>
      </c>
      <c r="O33" s="24">
        <v>13412403972</v>
      </c>
      <c r="Q33" s="24">
        <v>161724537</v>
      </c>
    </row>
    <row r="34" spans="1:17" ht="21.75" customHeight="1" x14ac:dyDescent="0.2">
      <c r="A34" s="8" t="s">
        <v>25</v>
      </c>
      <c r="C34" s="24">
        <v>8120000</v>
      </c>
      <c r="E34" s="24">
        <v>55917192856</v>
      </c>
      <c r="G34" s="24">
        <v>55917192856</v>
      </c>
      <c r="I34" s="24">
        <v>0</v>
      </c>
      <c r="K34" s="24">
        <v>8120000</v>
      </c>
      <c r="M34" s="24">
        <v>55917192856</v>
      </c>
      <c r="O34" s="24">
        <v>55917192856</v>
      </c>
      <c r="Q34" s="24">
        <v>0</v>
      </c>
    </row>
    <row r="35" spans="1:17" ht="21.75" customHeight="1" x14ac:dyDescent="0.2">
      <c r="A35" s="8" t="s">
        <v>21</v>
      </c>
      <c r="C35" s="24">
        <v>67535492</v>
      </c>
      <c r="E35" s="24">
        <v>132150508899</v>
      </c>
      <c r="G35" s="24">
        <v>132117143558</v>
      </c>
      <c r="I35" s="24">
        <v>33365341</v>
      </c>
      <c r="K35" s="24">
        <v>67535492</v>
      </c>
      <c r="M35" s="24">
        <v>132150508899</v>
      </c>
      <c r="O35" s="24">
        <v>132117143558</v>
      </c>
      <c r="Q35" s="24">
        <v>33365341</v>
      </c>
    </row>
    <row r="36" spans="1:17" ht="21.75" customHeight="1" x14ac:dyDescent="0.2">
      <c r="A36" s="8" t="s">
        <v>30</v>
      </c>
      <c r="C36" s="24">
        <v>621899</v>
      </c>
      <c r="E36" s="24">
        <v>6646077832</v>
      </c>
      <c r="G36" s="24">
        <v>6436266647</v>
      </c>
      <c r="I36" s="24">
        <v>209811185</v>
      </c>
      <c r="K36" s="24">
        <v>621899</v>
      </c>
      <c r="M36" s="24">
        <v>6646077832</v>
      </c>
      <c r="O36" s="24">
        <v>6436266647</v>
      </c>
      <c r="Q36" s="24">
        <v>209811185</v>
      </c>
    </row>
    <row r="37" spans="1:17" ht="21.75" customHeight="1" x14ac:dyDescent="0.2">
      <c r="A37" s="8" t="s">
        <v>31</v>
      </c>
      <c r="C37" s="24">
        <v>417915</v>
      </c>
      <c r="E37" s="24">
        <v>15127691181</v>
      </c>
      <c r="G37" s="24">
        <v>18909613977</v>
      </c>
      <c r="I37" s="24">
        <v>-3781922795</v>
      </c>
      <c r="K37" s="24">
        <v>417915</v>
      </c>
      <c r="M37" s="24">
        <v>15127691181</v>
      </c>
      <c r="O37" s="24">
        <v>18909613977</v>
      </c>
      <c r="Q37" s="24">
        <v>-3781922795</v>
      </c>
    </row>
    <row r="38" spans="1:17" ht="21.75" customHeight="1" x14ac:dyDescent="0.2">
      <c r="A38" s="8" t="s">
        <v>32</v>
      </c>
      <c r="C38" s="24">
        <v>1000000</v>
      </c>
      <c r="E38" s="24">
        <v>48208445680</v>
      </c>
      <c r="G38" s="24">
        <v>60260557100</v>
      </c>
      <c r="I38" s="24">
        <v>-12052111420</v>
      </c>
      <c r="K38" s="24">
        <v>1000000</v>
      </c>
      <c r="M38" s="24">
        <v>48208445680</v>
      </c>
      <c r="O38" s="24">
        <v>60260557100</v>
      </c>
      <c r="Q38" s="24">
        <v>-12052111420</v>
      </c>
    </row>
    <row r="39" spans="1:17" ht="21.75" customHeight="1" x14ac:dyDescent="0.2">
      <c r="A39" s="8" t="s">
        <v>22</v>
      </c>
      <c r="C39" s="24">
        <v>22656987</v>
      </c>
      <c r="E39" s="24">
        <v>40085135858</v>
      </c>
      <c r="G39" s="24">
        <v>41793756343</v>
      </c>
      <c r="I39" s="24">
        <v>-1708620484</v>
      </c>
      <c r="K39" s="24">
        <v>22656987</v>
      </c>
      <c r="M39" s="24">
        <v>40085135858</v>
      </c>
      <c r="O39" s="24">
        <v>41793756343</v>
      </c>
      <c r="Q39" s="24">
        <v>-1708620484</v>
      </c>
    </row>
    <row r="40" spans="1:17" ht="21.75" customHeight="1" x14ac:dyDescent="0.2">
      <c r="A40" s="8" t="s">
        <v>23</v>
      </c>
      <c r="C40" s="24">
        <v>18578690</v>
      </c>
      <c r="E40" s="24">
        <v>37367900524</v>
      </c>
      <c r="G40" s="24">
        <v>38713661125</v>
      </c>
      <c r="I40" s="24">
        <v>-1345760600</v>
      </c>
      <c r="K40" s="24">
        <v>18578690</v>
      </c>
      <c r="M40" s="24">
        <v>37367900524</v>
      </c>
      <c r="O40" s="24">
        <v>38713661125</v>
      </c>
      <c r="Q40" s="24">
        <v>-1345760600</v>
      </c>
    </row>
    <row r="41" spans="1:17" ht="21.75" customHeight="1" x14ac:dyDescent="0.2">
      <c r="A41" s="8" t="s">
        <v>62</v>
      </c>
      <c r="C41" s="24">
        <v>10000</v>
      </c>
      <c r="E41" s="24">
        <v>5080422</v>
      </c>
      <c r="G41" s="24">
        <v>5080422</v>
      </c>
      <c r="I41" s="24">
        <v>0</v>
      </c>
      <c r="K41" s="24">
        <v>10000</v>
      </c>
      <c r="M41" s="24">
        <v>5080422</v>
      </c>
      <c r="O41" s="24">
        <v>5080422</v>
      </c>
      <c r="Q41" s="24">
        <v>0</v>
      </c>
    </row>
    <row r="42" spans="1:17" ht="21.75" customHeight="1" x14ac:dyDescent="0.2">
      <c r="A42" s="8" t="s">
        <v>65</v>
      </c>
      <c r="C42" s="24">
        <v>2435277</v>
      </c>
      <c r="E42" s="24">
        <v>20298199393</v>
      </c>
      <c r="G42" s="24">
        <v>25372749242</v>
      </c>
      <c r="I42" s="24">
        <v>-5074549848</v>
      </c>
      <c r="K42" s="24">
        <v>2435277</v>
      </c>
      <c r="M42" s="24">
        <v>20298199393</v>
      </c>
      <c r="O42" s="24">
        <v>25372749242</v>
      </c>
      <c r="Q42" s="24">
        <v>-5074549848</v>
      </c>
    </row>
    <row r="43" spans="1:17" ht="21.75" customHeight="1" x14ac:dyDescent="0.2">
      <c r="A43" s="8" t="s">
        <v>64</v>
      </c>
      <c r="C43" s="24">
        <v>10000</v>
      </c>
      <c r="E43" s="24">
        <v>12016389</v>
      </c>
      <c r="G43" s="24">
        <v>12016389</v>
      </c>
      <c r="I43" s="24">
        <v>0</v>
      </c>
      <c r="K43" s="24">
        <v>10000</v>
      </c>
      <c r="M43" s="24">
        <v>12016389</v>
      </c>
      <c r="O43" s="24">
        <v>12016389</v>
      </c>
      <c r="Q43" s="24">
        <v>0</v>
      </c>
    </row>
    <row r="44" spans="1:17" ht="21.75" customHeight="1" x14ac:dyDescent="0.2">
      <c r="A44" s="8" t="s">
        <v>28</v>
      </c>
      <c r="C44" s="24">
        <v>69735</v>
      </c>
      <c r="E44" s="24">
        <v>1357001745</v>
      </c>
      <c r="G44" s="24">
        <v>1696298980</v>
      </c>
      <c r="I44" s="24">
        <v>-339297234</v>
      </c>
      <c r="K44" s="24">
        <v>69735</v>
      </c>
      <c r="M44" s="24">
        <v>1357001745</v>
      </c>
      <c r="O44" s="24">
        <v>1696298980</v>
      </c>
      <c r="Q44" s="24">
        <v>-339297234</v>
      </c>
    </row>
    <row r="45" spans="1:17" ht="21.75" customHeight="1" x14ac:dyDescent="0.2">
      <c r="A45" s="8" t="s">
        <v>68</v>
      </c>
      <c r="C45" s="24">
        <v>13599999</v>
      </c>
      <c r="E45" s="24">
        <v>11538114711</v>
      </c>
      <c r="G45" s="24">
        <v>13562345362</v>
      </c>
      <c r="I45" s="24">
        <v>-2024230650</v>
      </c>
      <c r="K45" s="24">
        <v>13599999</v>
      </c>
      <c r="M45" s="24">
        <v>11538114711</v>
      </c>
      <c r="O45" s="24">
        <v>13562345362</v>
      </c>
      <c r="Q45" s="24">
        <v>-2024230650</v>
      </c>
    </row>
    <row r="46" spans="1:17" ht="21.75" customHeight="1" x14ac:dyDescent="0.2">
      <c r="A46" s="8" t="s">
        <v>35</v>
      </c>
      <c r="C46" s="24">
        <v>8180671</v>
      </c>
      <c r="E46" s="24">
        <v>14684438853</v>
      </c>
      <c r="G46" s="24">
        <v>13494271108</v>
      </c>
      <c r="I46" s="24">
        <v>1190167745</v>
      </c>
      <c r="K46" s="24">
        <v>8180671</v>
      </c>
      <c r="M46" s="24">
        <v>14684438853</v>
      </c>
      <c r="O46" s="24">
        <v>13494271108</v>
      </c>
      <c r="Q46" s="24">
        <v>1190167745</v>
      </c>
    </row>
    <row r="47" spans="1:17" ht="21.75" customHeight="1" x14ac:dyDescent="0.2">
      <c r="A47" s="8" t="s">
        <v>69</v>
      </c>
      <c r="C47" s="24">
        <v>750000</v>
      </c>
      <c r="E47" s="24">
        <v>6854105025</v>
      </c>
      <c r="G47" s="24">
        <v>7315510575</v>
      </c>
      <c r="I47" s="24">
        <v>-461405550</v>
      </c>
      <c r="K47" s="24">
        <v>750000</v>
      </c>
      <c r="M47" s="24">
        <v>6854105025</v>
      </c>
      <c r="O47" s="24">
        <v>7315510575</v>
      </c>
      <c r="Q47" s="24">
        <v>-461405550</v>
      </c>
    </row>
    <row r="48" spans="1:17" ht="21.75" customHeight="1" x14ac:dyDescent="0.2">
      <c r="A48" s="8" t="s">
        <v>29</v>
      </c>
      <c r="C48" s="24">
        <v>2491443</v>
      </c>
      <c r="E48" s="24">
        <v>25774991902</v>
      </c>
      <c r="G48" s="24">
        <v>32217503785</v>
      </c>
      <c r="I48" s="24">
        <v>-6442511882</v>
      </c>
      <c r="K48" s="24">
        <v>2491443</v>
      </c>
      <c r="M48" s="24">
        <v>25774991902</v>
      </c>
      <c r="O48" s="24">
        <v>32217503785</v>
      </c>
      <c r="Q48" s="24">
        <v>-6442511882</v>
      </c>
    </row>
    <row r="49" spans="1:17" ht="21.75" customHeight="1" x14ac:dyDescent="0.2">
      <c r="A49" s="8" t="s">
        <v>57</v>
      </c>
      <c r="C49" s="24">
        <v>10000</v>
      </c>
      <c r="E49" s="24">
        <v>13385722</v>
      </c>
      <c r="G49" s="24">
        <v>13385722</v>
      </c>
      <c r="I49" s="24">
        <v>0</v>
      </c>
      <c r="K49" s="24">
        <v>10000</v>
      </c>
      <c r="M49" s="24">
        <v>13385722</v>
      </c>
      <c r="O49" s="24">
        <v>13385722</v>
      </c>
      <c r="Q49" s="24">
        <v>0</v>
      </c>
    </row>
    <row r="50" spans="1:17" ht="21.75" customHeight="1" x14ac:dyDescent="0.2">
      <c r="A50" s="8" t="s">
        <v>54</v>
      </c>
      <c r="C50" s="24">
        <v>10000</v>
      </c>
      <c r="E50" s="24">
        <v>19736250</v>
      </c>
      <c r="G50" s="24">
        <v>19736250</v>
      </c>
      <c r="I50" s="24">
        <v>0</v>
      </c>
      <c r="K50" s="24">
        <v>10000</v>
      </c>
      <c r="M50" s="24">
        <v>19736250</v>
      </c>
      <c r="O50" s="24">
        <v>19736250</v>
      </c>
      <c r="Q50" s="24">
        <v>0</v>
      </c>
    </row>
    <row r="51" spans="1:17" ht="21.75" customHeight="1" x14ac:dyDescent="0.2">
      <c r="A51" s="8" t="s">
        <v>53</v>
      </c>
      <c r="C51" s="24">
        <v>10000</v>
      </c>
      <c r="E51" s="24">
        <v>11688940</v>
      </c>
      <c r="G51" s="24">
        <v>11688940</v>
      </c>
      <c r="I51" s="24">
        <v>0</v>
      </c>
      <c r="K51" s="24">
        <v>10000</v>
      </c>
      <c r="M51" s="24">
        <v>11688940</v>
      </c>
      <c r="O51" s="24">
        <v>11688940</v>
      </c>
      <c r="Q51" s="24">
        <v>0</v>
      </c>
    </row>
    <row r="52" spans="1:17" ht="21.75" customHeight="1" x14ac:dyDescent="0.2">
      <c r="A52" s="8" t="s">
        <v>51</v>
      </c>
      <c r="C52" s="24">
        <v>10000</v>
      </c>
      <c r="E52" s="24">
        <v>12066003</v>
      </c>
      <c r="G52" s="24">
        <v>12066003</v>
      </c>
      <c r="I52" s="24">
        <v>0</v>
      </c>
      <c r="K52" s="24">
        <v>10000</v>
      </c>
      <c r="M52" s="24">
        <v>12066003</v>
      </c>
      <c r="O52" s="24">
        <v>12066003</v>
      </c>
      <c r="Q52" s="24">
        <v>0</v>
      </c>
    </row>
    <row r="53" spans="1:17" ht="21.75" customHeight="1" x14ac:dyDescent="0.2">
      <c r="A53" s="8" t="s">
        <v>19</v>
      </c>
      <c r="C53" s="24">
        <v>1675000</v>
      </c>
      <c r="E53" s="24">
        <v>6847655270</v>
      </c>
      <c r="G53" s="24">
        <v>6902502994</v>
      </c>
      <c r="I53" s="24">
        <v>-54847724</v>
      </c>
      <c r="K53" s="24">
        <v>1675000</v>
      </c>
      <c r="M53" s="24">
        <v>6847655270</v>
      </c>
      <c r="O53" s="24">
        <v>6902502994</v>
      </c>
      <c r="Q53" s="24">
        <v>-54847724</v>
      </c>
    </row>
    <row r="54" spans="1:17" ht="21.75" customHeight="1" x14ac:dyDescent="0.2">
      <c r="A54" s="8" t="s">
        <v>72</v>
      </c>
      <c r="C54" s="24">
        <v>30228396</v>
      </c>
      <c r="E54" s="24">
        <v>426825014999</v>
      </c>
      <c r="G54" s="24">
        <v>410927807835</v>
      </c>
      <c r="I54" s="24">
        <v>15897207164</v>
      </c>
      <c r="K54" s="24">
        <v>30228396</v>
      </c>
      <c r="M54" s="24">
        <v>426825014999</v>
      </c>
      <c r="O54" s="24">
        <v>410927807835</v>
      </c>
      <c r="Q54" s="24">
        <v>15897207164</v>
      </c>
    </row>
    <row r="55" spans="1:17" ht="21.75" customHeight="1" x14ac:dyDescent="0.2">
      <c r="A55" s="8" t="s">
        <v>52</v>
      </c>
      <c r="C55" s="24">
        <v>10000</v>
      </c>
      <c r="E55" s="24">
        <v>6876431</v>
      </c>
      <c r="G55" s="24">
        <v>6876431</v>
      </c>
      <c r="I55" s="24">
        <v>0</v>
      </c>
      <c r="K55" s="24">
        <v>10000</v>
      </c>
      <c r="M55" s="24">
        <v>6876431</v>
      </c>
      <c r="O55" s="24">
        <v>6876431</v>
      </c>
      <c r="Q55" s="24">
        <v>0</v>
      </c>
    </row>
    <row r="56" spans="1:17" ht="21.75" customHeight="1" x14ac:dyDescent="0.2">
      <c r="A56" s="8" t="s">
        <v>67</v>
      </c>
      <c r="C56" s="24">
        <v>303003995</v>
      </c>
      <c r="E56" s="24">
        <v>560433546957</v>
      </c>
      <c r="G56" s="24">
        <v>549609723088</v>
      </c>
      <c r="I56" s="24">
        <v>10823823869</v>
      </c>
      <c r="K56" s="24">
        <v>303003995</v>
      </c>
      <c r="M56" s="24">
        <v>560433546957</v>
      </c>
      <c r="O56" s="24">
        <v>539086560994</v>
      </c>
      <c r="Q56" s="24">
        <v>21346985963</v>
      </c>
    </row>
    <row r="57" spans="1:17" ht="21.75" customHeight="1" x14ac:dyDescent="0.2">
      <c r="A57" s="8" t="s">
        <v>70</v>
      </c>
      <c r="C57" s="24">
        <v>3883867</v>
      </c>
      <c r="E57" s="24">
        <v>13060679715</v>
      </c>
      <c r="G57" s="24">
        <v>13685002558</v>
      </c>
      <c r="I57" s="24">
        <v>-624322842</v>
      </c>
      <c r="K57" s="24">
        <v>3883867</v>
      </c>
      <c r="M57" s="24">
        <v>13060679715</v>
      </c>
      <c r="O57" s="24">
        <v>13685002558</v>
      </c>
      <c r="Q57" s="24">
        <v>-624322842</v>
      </c>
    </row>
    <row r="58" spans="1:17" ht="21.75" customHeight="1" x14ac:dyDescent="0.2">
      <c r="A58" s="8" t="s">
        <v>37</v>
      </c>
      <c r="C58" s="24">
        <v>827225</v>
      </c>
      <c r="E58" s="24">
        <v>598385471</v>
      </c>
      <c r="G58" s="24">
        <v>739568326</v>
      </c>
      <c r="I58" s="24">
        <v>-141182854</v>
      </c>
      <c r="K58" s="24">
        <v>827225</v>
      </c>
      <c r="M58" s="24">
        <v>598385471</v>
      </c>
      <c r="O58" s="24">
        <v>2250052000</v>
      </c>
      <c r="Q58" s="24">
        <v>-1651666528</v>
      </c>
    </row>
    <row r="59" spans="1:17" ht="21.75" customHeight="1" x14ac:dyDescent="0.2">
      <c r="A59" s="8" t="s">
        <v>41</v>
      </c>
      <c r="C59" s="24">
        <v>10000</v>
      </c>
      <c r="E59" s="24">
        <v>6836740</v>
      </c>
      <c r="G59" s="24">
        <v>6836740</v>
      </c>
      <c r="I59" s="24">
        <v>0</v>
      </c>
      <c r="K59" s="24">
        <v>10000</v>
      </c>
      <c r="M59" s="24">
        <v>6836740</v>
      </c>
      <c r="O59" s="24">
        <v>6836740</v>
      </c>
      <c r="Q59" s="24">
        <v>0</v>
      </c>
    </row>
    <row r="60" spans="1:17" ht="21.75" customHeight="1" x14ac:dyDescent="0.2">
      <c r="A60" s="8" t="s">
        <v>55</v>
      </c>
      <c r="C60" s="24">
        <v>10000</v>
      </c>
      <c r="E60" s="24">
        <v>12909432</v>
      </c>
      <c r="G60" s="24">
        <v>12909432</v>
      </c>
      <c r="I60" s="24">
        <v>0</v>
      </c>
      <c r="K60" s="24">
        <v>10000</v>
      </c>
      <c r="M60" s="24">
        <v>12909432</v>
      </c>
      <c r="O60" s="24">
        <v>12909432</v>
      </c>
      <c r="Q60" s="24">
        <v>0</v>
      </c>
    </row>
    <row r="61" spans="1:17" ht="21.75" customHeight="1" x14ac:dyDescent="0.2">
      <c r="A61" s="8" t="s">
        <v>56</v>
      </c>
      <c r="C61" s="24">
        <v>10000</v>
      </c>
      <c r="E61" s="24">
        <v>5973465</v>
      </c>
      <c r="G61" s="24">
        <v>5973465</v>
      </c>
      <c r="I61" s="24">
        <v>0</v>
      </c>
      <c r="K61" s="24">
        <v>10000</v>
      </c>
      <c r="M61" s="24">
        <v>5973465</v>
      </c>
      <c r="O61" s="24">
        <v>5973465</v>
      </c>
      <c r="Q61" s="24">
        <v>0</v>
      </c>
    </row>
    <row r="62" spans="1:17" ht="21.75" customHeight="1" x14ac:dyDescent="0.2">
      <c r="A62" s="55" t="s">
        <v>102</v>
      </c>
      <c r="C62" s="24">
        <v>1470</v>
      </c>
      <c r="E62" s="24">
        <v>141006214650</v>
      </c>
      <c r="G62" s="24">
        <v>141231066430</v>
      </c>
      <c r="I62" s="24">
        <v>-224851780</v>
      </c>
      <c r="K62" s="24">
        <v>1470</v>
      </c>
      <c r="M62" s="24">
        <v>141006214650</v>
      </c>
      <c r="O62" s="24">
        <v>164916126850</v>
      </c>
      <c r="Q62" s="24">
        <v>-23909912200</v>
      </c>
    </row>
    <row r="63" spans="1:17" ht="21.75" customHeight="1" x14ac:dyDescent="0.2">
      <c r="A63" s="55" t="s">
        <v>107</v>
      </c>
      <c r="C63" s="24">
        <v>14000000</v>
      </c>
      <c r="E63" s="24">
        <v>247530606400</v>
      </c>
      <c r="G63" s="24">
        <v>225828680000</v>
      </c>
      <c r="I63" s="24">
        <v>21701926400</v>
      </c>
      <c r="K63" s="24">
        <v>14000000</v>
      </c>
      <c r="M63" s="24">
        <v>247530606400</v>
      </c>
      <c r="O63" s="24">
        <v>233169860000</v>
      </c>
      <c r="Q63" s="24">
        <v>14360746400</v>
      </c>
    </row>
    <row r="64" spans="1:17" ht="21.75" customHeight="1" x14ac:dyDescent="0.2">
      <c r="A64" s="55" t="s">
        <v>103</v>
      </c>
      <c r="C64" s="24">
        <v>115000</v>
      </c>
      <c r="E64" s="24">
        <v>29864732766</v>
      </c>
      <c r="G64" s="24">
        <v>29631819701</v>
      </c>
      <c r="I64" s="24">
        <v>232913065</v>
      </c>
      <c r="K64" s="24">
        <v>115000</v>
      </c>
      <c r="M64" s="24">
        <v>29864732766</v>
      </c>
      <c r="O64" s="24">
        <v>29631819701</v>
      </c>
      <c r="Q64" s="24">
        <v>232913065</v>
      </c>
    </row>
    <row r="65" spans="1:17" ht="21.75" customHeight="1" x14ac:dyDescent="0.2">
      <c r="A65" s="55" t="s">
        <v>108</v>
      </c>
      <c r="C65" s="24">
        <v>24385722</v>
      </c>
      <c r="E65" s="24">
        <v>266194541352</v>
      </c>
      <c r="G65" s="24">
        <v>238980055600</v>
      </c>
      <c r="I65" s="24">
        <v>27214485752</v>
      </c>
      <c r="K65" s="24">
        <v>24385722</v>
      </c>
      <c r="M65" s="24">
        <v>266194541352</v>
      </c>
      <c r="O65" s="24">
        <v>249999991699</v>
      </c>
      <c r="Q65" s="24">
        <v>16194549653</v>
      </c>
    </row>
    <row r="66" spans="1:17" ht="21.75" customHeight="1" x14ac:dyDescent="0.2">
      <c r="A66" s="55" t="s">
        <v>101</v>
      </c>
      <c r="C66" s="24">
        <v>28528000</v>
      </c>
      <c r="E66" s="24">
        <v>276664544000</v>
      </c>
      <c r="G66" s="24">
        <v>276093964000</v>
      </c>
      <c r="I66" s="24">
        <v>570580000</v>
      </c>
      <c r="K66" s="24">
        <v>28528000</v>
      </c>
      <c r="M66" s="24">
        <v>276664544000</v>
      </c>
      <c r="O66" s="24">
        <v>275551932000</v>
      </c>
      <c r="Q66" s="24">
        <v>1112612000</v>
      </c>
    </row>
    <row r="67" spans="1:17" ht="21.75" customHeight="1" x14ac:dyDescent="0.2">
      <c r="A67" s="55" t="s">
        <v>104</v>
      </c>
      <c r="C67" s="24">
        <v>2500000</v>
      </c>
      <c r="E67" s="24">
        <v>40257195000</v>
      </c>
      <c r="G67" s="24">
        <v>42382296000</v>
      </c>
      <c r="I67" s="24">
        <v>-2125100999</v>
      </c>
      <c r="K67" s="24">
        <v>2500000</v>
      </c>
      <c r="M67" s="24">
        <v>40257195000</v>
      </c>
      <c r="O67" s="24">
        <v>42382296000</v>
      </c>
      <c r="Q67" s="24">
        <v>-2125100999</v>
      </c>
    </row>
    <row r="68" spans="1:17" ht="21.75" customHeight="1" x14ac:dyDescent="0.2">
      <c r="A68" s="55" t="s">
        <v>105</v>
      </c>
      <c r="C68" s="24">
        <v>3626000</v>
      </c>
      <c r="E68" s="24">
        <v>61995842847</v>
      </c>
      <c r="G68" s="24">
        <v>61995842847</v>
      </c>
      <c r="I68" s="24">
        <v>0</v>
      </c>
      <c r="K68" s="24">
        <v>3626000</v>
      </c>
      <c r="M68" s="24">
        <v>61995842847</v>
      </c>
      <c r="O68" s="24">
        <v>61995842847</v>
      </c>
      <c r="Q68" s="24">
        <v>0</v>
      </c>
    </row>
    <row r="69" spans="1:17" ht="21.75" customHeight="1" x14ac:dyDescent="0.2">
      <c r="A69" s="8" t="s">
        <v>152</v>
      </c>
      <c r="C69" s="24">
        <v>790000</v>
      </c>
      <c r="E69" s="24">
        <v>753960810768</v>
      </c>
      <c r="G69" s="24">
        <v>735784899297</v>
      </c>
      <c r="I69" s="24">
        <v>18175911471</v>
      </c>
      <c r="K69" s="24">
        <v>790000</v>
      </c>
      <c r="M69" s="24">
        <v>753960810768</v>
      </c>
      <c r="O69" s="24">
        <v>758540319306</v>
      </c>
      <c r="Q69" s="24">
        <v>-4579508537</v>
      </c>
    </row>
    <row r="70" spans="1:17" ht="21.75" customHeight="1" x14ac:dyDescent="0.2">
      <c r="A70" s="8" t="s">
        <v>134</v>
      </c>
      <c r="C70" s="24">
        <v>2120000</v>
      </c>
      <c r="E70" s="24">
        <v>2118847250000</v>
      </c>
      <c r="G70" s="24">
        <v>2118847250000</v>
      </c>
      <c r="I70" s="24">
        <v>0</v>
      </c>
      <c r="K70" s="24">
        <v>2120000</v>
      </c>
      <c r="M70" s="24">
        <v>2118847250000</v>
      </c>
      <c r="O70" s="24">
        <v>2118847250000</v>
      </c>
      <c r="Q70" s="24">
        <v>0</v>
      </c>
    </row>
    <row r="71" spans="1:17" ht="21.75" customHeight="1" x14ac:dyDescent="0.2">
      <c r="A71" s="8" t="s">
        <v>167</v>
      </c>
      <c r="C71" s="24">
        <v>150000</v>
      </c>
      <c r="E71" s="24">
        <v>149918437500</v>
      </c>
      <c r="G71" s="24">
        <v>149918437500</v>
      </c>
      <c r="I71" s="24">
        <v>0</v>
      </c>
      <c r="K71" s="24">
        <v>150000</v>
      </c>
      <c r="M71" s="24">
        <v>149918437500</v>
      </c>
      <c r="O71" s="24">
        <v>149918437500</v>
      </c>
      <c r="Q71" s="24">
        <v>0</v>
      </c>
    </row>
    <row r="72" spans="1:17" ht="21.75" customHeight="1" x14ac:dyDescent="0.2">
      <c r="A72" s="8" t="s">
        <v>118</v>
      </c>
      <c r="C72" s="24">
        <v>6275000</v>
      </c>
      <c r="E72" s="24">
        <v>5878597723452</v>
      </c>
      <c r="G72" s="24">
        <v>5924932215365</v>
      </c>
      <c r="I72" s="24">
        <v>-46334491912</v>
      </c>
      <c r="K72" s="24">
        <v>6275000</v>
      </c>
      <c r="M72" s="24">
        <v>5878597723452</v>
      </c>
      <c r="O72" s="24">
        <v>5797706781831</v>
      </c>
      <c r="Q72" s="24">
        <v>80890941621</v>
      </c>
    </row>
    <row r="73" spans="1:17" ht="21.75" customHeight="1" x14ac:dyDescent="0.2">
      <c r="A73" s="8" t="s">
        <v>161</v>
      </c>
      <c r="C73" s="24">
        <v>2706888</v>
      </c>
      <c r="E73" s="24">
        <v>2184190658111</v>
      </c>
      <c r="G73" s="24">
        <v>2174388935473</v>
      </c>
      <c r="I73" s="24">
        <v>9801722638</v>
      </c>
      <c r="K73" s="24">
        <v>2706888</v>
      </c>
      <c r="M73" s="24">
        <v>2184190658111</v>
      </c>
      <c r="O73" s="24">
        <v>2277416592523</v>
      </c>
      <c r="Q73" s="24">
        <v>-93225934411</v>
      </c>
    </row>
    <row r="74" spans="1:17" ht="21.75" customHeight="1" x14ac:dyDescent="0.2">
      <c r="A74" s="8" t="s">
        <v>164</v>
      </c>
      <c r="C74" s="24">
        <v>2137500</v>
      </c>
      <c r="E74" s="24">
        <v>1728461725114</v>
      </c>
      <c r="G74" s="24">
        <v>1717968034163</v>
      </c>
      <c r="I74" s="24">
        <v>10493690951</v>
      </c>
      <c r="K74" s="24">
        <v>2137500</v>
      </c>
      <c r="M74" s="24">
        <v>1728461725114</v>
      </c>
      <c r="O74" s="24">
        <v>1707318390557</v>
      </c>
      <c r="Q74" s="24">
        <v>21143334557</v>
      </c>
    </row>
    <row r="75" spans="1:17" ht="21.75" customHeight="1" x14ac:dyDescent="0.2">
      <c r="A75" s="8" t="s">
        <v>131</v>
      </c>
      <c r="C75" s="24">
        <v>2000000</v>
      </c>
      <c r="E75" s="24">
        <v>1998912500000</v>
      </c>
      <c r="G75" s="24">
        <v>1998912500000</v>
      </c>
      <c r="I75" s="24">
        <v>0</v>
      </c>
      <c r="K75" s="24">
        <v>2000000</v>
      </c>
      <c r="M75" s="24">
        <v>1998912500000</v>
      </c>
      <c r="O75" s="24">
        <v>2000000000000</v>
      </c>
      <c r="Q75" s="24">
        <v>-1087499999</v>
      </c>
    </row>
    <row r="76" spans="1:17" ht="21.75" customHeight="1" x14ac:dyDescent="0.2">
      <c r="A76" s="8" t="s">
        <v>143</v>
      </c>
      <c r="C76" s="24">
        <v>650000</v>
      </c>
      <c r="E76" s="24">
        <v>506438474262</v>
      </c>
      <c r="G76" s="24">
        <v>506438474262</v>
      </c>
      <c r="I76" s="24">
        <v>0</v>
      </c>
      <c r="K76" s="24">
        <v>650000</v>
      </c>
      <c r="M76" s="24">
        <v>506438474262</v>
      </c>
      <c r="O76" s="24">
        <v>506438474262</v>
      </c>
      <c r="Q76" s="24">
        <v>0</v>
      </c>
    </row>
    <row r="77" spans="1:17" ht="21.75" customHeight="1" x14ac:dyDescent="0.2">
      <c r="A77" s="8" t="s">
        <v>155</v>
      </c>
      <c r="C77" s="24">
        <v>598449</v>
      </c>
      <c r="E77" s="24">
        <v>560411900795</v>
      </c>
      <c r="G77" s="24">
        <v>536564713128</v>
      </c>
      <c r="I77" s="24">
        <v>23847187667</v>
      </c>
      <c r="K77" s="24">
        <v>598449</v>
      </c>
      <c r="M77" s="24">
        <v>560411900795</v>
      </c>
      <c r="O77" s="24">
        <v>536564713128</v>
      </c>
      <c r="Q77" s="24">
        <v>23847187667</v>
      </c>
    </row>
    <row r="78" spans="1:17" ht="21.75" customHeight="1" x14ac:dyDescent="0.2">
      <c r="A78" s="8" t="s">
        <v>128</v>
      </c>
      <c r="C78" s="24">
        <v>1297000</v>
      </c>
      <c r="E78" s="24">
        <v>1296294756250</v>
      </c>
      <c r="G78" s="24">
        <v>1296294756250</v>
      </c>
      <c r="I78" s="24">
        <v>0</v>
      </c>
      <c r="K78" s="24">
        <v>1297000</v>
      </c>
      <c r="M78" s="24">
        <v>1296294756250</v>
      </c>
      <c r="O78" s="24">
        <v>1296294756250</v>
      </c>
      <c r="Q78" s="24">
        <v>0</v>
      </c>
    </row>
    <row r="79" spans="1:17" ht="21.75" customHeight="1" x14ac:dyDescent="0.2">
      <c r="A79" s="8" t="s">
        <v>158</v>
      </c>
      <c r="C79" s="24">
        <v>1950000</v>
      </c>
      <c r="E79" s="24">
        <v>1647039185207</v>
      </c>
      <c r="G79" s="24">
        <v>1639071919765</v>
      </c>
      <c r="I79" s="24">
        <v>7967265442</v>
      </c>
      <c r="K79" s="24">
        <v>1950000</v>
      </c>
      <c r="M79" s="24">
        <v>1647039185207</v>
      </c>
      <c r="O79" s="24">
        <v>1630831802766</v>
      </c>
      <c r="Q79" s="24">
        <v>16207382441</v>
      </c>
    </row>
    <row r="80" spans="1:17" ht="21.75" customHeight="1" x14ac:dyDescent="0.2">
      <c r="A80" s="8" t="s">
        <v>146</v>
      </c>
      <c r="C80" s="24">
        <v>245000</v>
      </c>
      <c r="E80" s="24">
        <v>239969445625</v>
      </c>
      <c r="G80" s="24">
        <v>236271957228</v>
      </c>
      <c r="I80" s="24">
        <v>3697488397</v>
      </c>
      <c r="K80" s="24">
        <v>245000</v>
      </c>
      <c r="M80" s="24">
        <v>239969445625</v>
      </c>
      <c r="O80" s="24">
        <v>231271777555</v>
      </c>
      <c r="Q80" s="24">
        <v>8697668070</v>
      </c>
    </row>
    <row r="81" spans="1:23" ht="21.75" customHeight="1" x14ac:dyDescent="0.2">
      <c r="A81" s="8" t="s">
        <v>149</v>
      </c>
      <c r="C81" s="24">
        <v>714000</v>
      </c>
      <c r="E81" s="24">
        <v>681934536362</v>
      </c>
      <c r="G81" s="24">
        <v>669774591929</v>
      </c>
      <c r="I81" s="24">
        <v>12159944433</v>
      </c>
      <c r="K81" s="24">
        <v>714000</v>
      </c>
      <c r="M81" s="24">
        <v>681934536362</v>
      </c>
      <c r="O81" s="24">
        <v>669774591929</v>
      </c>
      <c r="Q81" s="24">
        <v>12159944433</v>
      </c>
    </row>
    <row r="82" spans="1:23" ht="21.75" customHeight="1" x14ac:dyDescent="0.2">
      <c r="A82" s="8" t="s">
        <v>122</v>
      </c>
      <c r="C82" s="24">
        <v>953192</v>
      </c>
      <c r="E82" s="24">
        <v>781659245630</v>
      </c>
      <c r="G82" s="24">
        <v>754517571865</v>
      </c>
      <c r="I82" s="24">
        <v>27141673765</v>
      </c>
      <c r="K82" s="24">
        <v>953192</v>
      </c>
      <c r="M82" s="24">
        <v>781659245630</v>
      </c>
      <c r="O82" s="24">
        <v>728795381915</v>
      </c>
      <c r="Q82" s="24">
        <v>52863863715</v>
      </c>
      <c r="W82" s="54"/>
    </row>
    <row r="83" spans="1:23" ht="21.75" customHeight="1" x14ac:dyDescent="0.2">
      <c r="A83" s="8" t="s">
        <v>137</v>
      </c>
      <c r="C83" s="24">
        <v>440000</v>
      </c>
      <c r="E83" s="24">
        <v>439760750000</v>
      </c>
      <c r="G83" s="24">
        <v>439760750000</v>
      </c>
      <c r="I83" s="24">
        <v>0</v>
      </c>
      <c r="K83" s="24">
        <v>440000</v>
      </c>
      <c r="M83" s="24">
        <v>439760750000</v>
      </c>
      <c r="O83" s="24">
        <v>439760750000</v>
      </c>
      <c r="Q83" s="24">
        <v>0</v>
      </c>
      <c r="W83" s="54"/>
    </row>
    <row r="84" spans="1:23" ht="21.75" customHeight="1" x14ac:dyDescent="0.2">
      <c r="A84" s="8" t="s">
        <v>140</v>
      </c>
      <c r="C84" s="24">
        <v>1000000</v>
      </c>
      <c r="E84" s="24">
        <v>988462231250</v>
      </c>
      <c r="G84" s="24">
        <v>957948831937</v>
      </c>
      <c r="I84" s="24">
        <v>30513399313</v>
      </c>
      <c r="K84" s="24">
        <v>1000000</v>
      </c>
      <c r="M84" s="24">
        <v>988462231250</v>
      </c>
      <c r="O84" s="24">
        <v>957948831937</v>
      </c>
      <c r="Q84" s="24">
        <v>30513399313</v>
      </c>
      <c r="W84" s="54"/>
    </row>
    <row r="85" spans="1:23" ht="21.75" customHeight="1" x14ac:dyDescent="0.2">
      <c r="A85" s="11" t="s">
        <v>285</v>
      </c>
      <c r="C85" s="44">
        <v>325379674</v>
      </c>
      <c r="E85" s="25">
        <v>325133198</v>
      </c>
      <c r="G85" s="25">
        <v>325133198</v>
      </c>
      <c r="I85" s="25">
        <v>0</v>
      </c>
      <c r="K85" s="44">
        <v>325379674</v>
      </c>
      <c r="M85" s="25">
        <v>325133198</v>
      </c>
      <c r="O85" s="25">
        <v>325133198</v>
      </c>
      <c r="Q85" s="25">
        <v>0</v>
      </c>
      <c r="W85" s="54"/>
    </row>
    <row r="86" spans="1:23" ht="21.75" customHeight="1" thickBot="1" x14ac:dyDescent="0.25">
      <c r="A86" s="14" t="s">
        <v>74</v>
      </c>
      <c r="C86" s="44"/>
      <c r="E86" s="26">
        <v>25319353818811</v>
      </c>
      <c r="G86" s="26">
        <v>25310004002904</v>
      </c>
      <c r="I86" s="26">
        <v>9349815924</v>
      </c>
      <c r="K86" s="44"/>
      <c r="M86" s="26">
        <v>25319353818811</v>
      </c>
      <c r="O86" s="26">
        <v>25291016410682</v>
      </c>
      <c r="Q86" s="26">
        <v>28337408147</v>
      </c>
    </row>
    <row r="87" spans="1:23" ht="13.5" thickTop="1" x14ac:dyDescent="0.2">
      <c r="W87" s="54"/>
    </row>
    <row r="88" spans="1:23" x14ac:dyDescent="0.2">
      <c r="W88" s="54"/>
    </row>
    <row r="89" spans="1:23" x14ac:dyDescent="0.2">
      <c r="I89" s="19">
        <v>-135495336212</v>
      </c>
      <c r="Q89" s="19">
        <v>-123460102500</v>
      </c>
      <c r="W89" s="54"/>
    </row>
    <row r="90" spans="1:23" x14ac:dyDescent="0.2">
      <c r="I90" s="19">
        <v>11407518</v>
      </c>
      <c r="Q90" s="19">
        <v>-1499076156</v>
      </c>
      <c r="W90" s="54"/>
    </row>
    <row r="91" spans="1:23" x14ac:dyDescent="0.2">
      <c r="I91" s="19">
        <v>97463792164</v>
      </c>
      <c r="Q91" s="19">
        <v>147430778867</v>
      </c>
    </row>
    <row r="92" spans="1:23" x14ac:dyDescent="0.2">
      <c r="I92" s="19">
        <v>50068621131</v>
      </c>
      <c r="Q92" s="19">
        <v>5865747918</v>
      </c>
    </row>
    <row r="93" spans="1:23" x14ac:dyDescent="0.2">
      <c r="I93" s="19">
        <f>SUM(I89:I92)</f>
        <v>12048484601</v>
      </c>
      <c r="Q93" s="19">
        <f>SUM(Q89:Q92)</f>
        <v>28337348129</v>
      </c>
    </row>
    <row r="94" spans="1:23" x14ac:dyDescent="0.2">
      <c r="I94" s="19">
        <f>I93-I86</f>
        <v>2698668677</v>
      </c>
      <c r="Q94" s="19">
        <f>Q93-Q86</f>
        <v>-60018</v>
      </c>
    </row>
    <row r="98" spans="9:17" x14ac:dyDescent="0.2">
      <c r="I98" s="19">
        <f>SUM(I8:I61)</f>
        <v>-135483928679</v>
      </c>
      <c r="Q98" s="19">
        <f>SUM(Q8:Q61)</f>
        <v>-124959178642</v>
      </c>
    </row>
    <row r="99" spans="9:17" x14ac:dyDescent="0.2">
      <c r="I99" s="19">
        <f>SUM(I62:I68)</f>
        <v>47369952438</v>
      </c>
      <c r="Q99" s="19">
        <f>SUM(Q62:Q68)</f>
        <v>5865807919</v>
      </c>
    </row>
    <row r="100" spans="9:17" x14ac:dyDescent="0.2">
      <c r="I100" s="19">
        <f>SUM(I69:I85)</f>
        <v>97463792165</v>
      </c>
      <c r="Q100" s="19">
        <f>SUM(Q69:Q85)</f>
        <v>147430778870</v>
      </c>
    </row>
    <row r="101" spans="9:17" x14ac:dyDescent="0.2">
      <c r="I101" s="19">
        <f>SUM(I98:I100)-I86</f>
        <v>0</v>
      </c>
      <c r="Q101" s="19">
        <f>SUM(Q98:Q100)-Q86</f>
        <v>0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71"/>
  <sheetViews>
    <sheetView rightToLeft="1" view="pageBreakPreview" zoomScaleNormal="100" zoomScaleSheetLayoutView="100" workbookViewId="0">
      <selection activeCell="O20" sqref="O20"/>
    </sheetView>
  </sheetViews>
  <sheetFormatPr defaultRowHeight="12.75" x14ac:dyDescent="0.2"/>
  <cols>
    <col min="1" max="1" width="25.5703125" bestFit="1" customWidth="1"/>
    <col min="2" max="2" width="1.28515625" customWidth="1"/>
    <col min="3" max="3" width="10.5703125" bestFit="1" customWidth="1"/>
    <col min="4" max="4" width="1.28515625" customWidth="1"/>
    <col min="5" max="5" width="11.140625" bestFit="1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0.85546875" bestFit="1" customWidth="1"/>
    <col min="49" max="49" width="7.7109375" customWidth="1"/>
    <col min="50" max="50" width="0.28515625" customWidth="1"/>
  </cols>
  <sheetData>
    <row r="1" spans="1:49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</row>
    <row r="2" spans="1:49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</row>
    <row r="3" spans="1:49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</row>
    <row r="4" spans="1:49" ht="14.45" customHeight="1" x14ac:dyDescent="0.2"/>
    <row r="5" spans="1:49" ht="14.45" customHeight="1" x14ac:dyDescent="0.2">
      <c r="A5" s="71" t="s">
        <v>75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</row>
    <row r="6" spans="1:49" ht="14.45" customHeight="1" x14ac:dyDescent="0.2">
      <c r="I6" s="67" t="s">
        <v>7</v>
      </c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C6" s="67" t="s">
        <v>9</v>
      </c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67" t="s">
        <v>76</v>
      </c>
      <c r="B8" s="67"/>
      <c r="C8" s="67"/>
      <c r="D8" s="67"/>
      <c r="E8" s="67"/>
      <c r="F8" s="67"/>
      <c r="G8" s="67"/>
      <c r="I8" s="67" t="s">
        <v>77</v>
      </c>
      <c r="J8" s="67"/>
      <c r="K8" s="67"/>
      <c r="M8" s="67" t="s">
        <v>78</v>
      </c>
      <c r="N8" s="67"/>
      <c r="O8" s="67"/>
      <c r="Q8" s="67" t="s">
        <v>79</v>
      </c>
      <c r="R8" s="67"/>
      <c r="S8" s="67"/>
      <c r="T8" s="67"/>
      <c r="U8" s="67"/>
      <c r="W8" s="67" t="s">
        <v>80</v>
      </c>
      <c r="X8" s="67"/>
      <c r="Y8" s="67"/>
      <c r="Z8" s="67"/>
      <c r="AA8" s="67"/>
      <c r="AC8" s="67" t="s">
        <v>77</v>
      </c>
      <c r="AD8" s="67"/>
      <c r="AE8" s="67"/>
      <c r="AF8" s="67"/>
      <c r="AG8" s="67"/>
      <c r="AI8" s="67" t="s">
        <v>78</v>
      </c>
      <c r="AJ8" s="67"/>
      <c r="AK8" s="67"/>
      <c r="AM8" s="67" t="s">
        <v>79</v>
      </c>
      <c r="AN8" s="67"/>
      <c r="AO8" s="67"/>
      <c r="AQ8" s="67" t="s">
        <v>80</v>
      </c>
      <c r="AR8" s="67"/>
      <c r="AS8" s="67"/>
    </row>
    <row r="9" spans="1:49" ht="21.75" customHeight="1" x14ac:dyDescent="0.2">
      <c r="A9" s="69" t="s">
        <v>81</v>
      </c>
      <c r="B9" s="69"/>
      <c r="C9" s="69"/>
      <c r="D9" s="69"/>
      <c r="E9" s="69"/>
      <c r="F9" s="69"/>
      <c r="G9" s="69"/>
      <c r="I9" s="73">
        <v>303003995</v>
      </c>
      <c r="J9" s="73"/>
      <c r="K9" s="73"/>
      <c r="M9" s="73">
        <v>2324</v>
      </c>
      <c r="N9" s="73"/>
      <c r="O9" s="73"/>
      <c r="Q9" s="69" t="s">
        <v>82</v>
      </c>
      <c r="R9" s="69"/>
      <c r="S9" s="69"/>
      <c r="T9" s="69"/>
      <c r="U9" s="69"/>
      <c r="W9" s="74">
        <v>0.25741354699968699</v>
      </c>
      <c r="X9" s="74"/>
      <c r="Y9" s="74"/>
      <c r="Z9" s="74"/>
      <c r="AA9" s="74"/>
      <c r="AC9" s="73">
        <v>303003995</v>
      </c>
      <c r="AD9" s="73"/>
      <c r="AE9" s="73"/>
      <c r="AF9" s="73"/>
      <c r="AG9" s="73"/>
      <c r="AI9" s="73">
        <v>2324</v>
      </c>
      <c r="AJ9" s="73"/>
      <c r="AK9" s="73"/>
      <c r="AM9" s="69" t="s">
        <v>82</v>
      </c>
      <c r="AN9" s="69"/>
      <c r="AO9" s="69"/>
      <c r="AQ9" s="74">
        <v>0.25741354699968699</v>
      </c>
      <c r="AR9" s="74"/>
      <c r="AS9" s="74"/>
    </row>
    <row r="10" spans="1:49" ht="14.45" customHeight="1" x14ac:dyDescent="0.2">
      <c r="A10" s="71" t="s">
        <v>83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</row>
    <row r="11" spans="1:49" ht="14.45" customHeight="1" x14ac:dyDescent="0.2">
      <c r="C11" s="67" t="s">
        <v>7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Y11" s="67" t="s">
        <v>9</v>
      </c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</row>
    <row r="12" spans="1:49" ht="14.45" customHeight="1" x14ac:dyDescent="0.2">
      <c r="A12" s="2" t="s">
        <v>76</v>
      </c>
      <c r="C12" s="4" t="s">
        <v>84</v>
      </c>
      <c r="D12" s="3"/>
      <c r="E12" s="4" t="s">
        <v>85</v>
      </c>
      <c r="F12" s="3"/>
      <c r="G12" s="72" t="s">
        <v>86</v>
      </c>
      <c r="H12" s="72"/>
      <c r="I12" s="72"/>
      <c r="J12" s="3"/>
      <c r="K12" s="72" t="s">
        <v>87</v>
      </c>
      <c r="L12" s="72"/>
      <c r="M12" s="72"/>
      <c r="N12" s="3"/>
      <c r="O12" s="72" t="s">
        <v>78</v>
      </c>
      <c r="P12" s="72"/>
      <c r="Q12" s="72"/>
      <c r="R12" s="3"/>
      <c r="S12" s="72" t="s">
        <v>79</v>
      </c>
      <c r="T12" s="72"/>
      <c r="U12" s="72"/>
      <c r="V12" s="72"/>
      <c r="W12" s="72"/>
      <c r="Y12" s="72" t="s">
        <v>84</v>
      </c>
      <c r="Z12" s="72"/>
      <c r="AA12" s="72"/>
      <c r="AB12" s="72"/>
      <c r="AC12" s="72"/>
      <c r="AD12" s="3"/>
      <c r="AE12" s="72" t="s">
        <v>85</v>
      </c>
      <c r="AF12" s="72"/>
      <c r="AG12" s="72"/>
      <c r="AH12" s="72"/>
      <c r="AI12" s="72"/>
      <c r="AJ12" s="3"/>
      <c r="AK12" s="72" t="s">
        <v>86</v>
      </c>
      <c r="AL12" s="72"/>
      <c r="AM12" s="72"/>
      <c r="AN12" s="3"/>
      <c r="AO12" s="72" t="s">
        <v>87</v>
      </c>
      <c r="AP12" s="72"/>
      <c r="AQ12" s="72"/>
      <c r="AR12" s="3"/>
      <c r="AS12" s="72" t="s">
        <v>78</v>
      </c>
      <c r="AT12" s="72"/>
      <c r="AU12" s="3"/>
      <c r="AV12" s="4" t="s">
        <v>79</v>
      </c>
    </row>
    <row r="13" spans="1:49" ht="21.75" customHeight="1" x14ac:dyDescent="0.2">
      <c r="A13" s="5" t="s">
        <v>88</v>
      </c>
      <c r="C13" s="5" t="s">
        <v>89</v>
      </c>
      <c r="E13" s="5" t="s">
        <v>90</v>
      </c>
      <c r="G13" s="69" t="s">
        <v>91</v>
      </c>
      <c r="H13" s="69"/>
      <c r="I13" s="69"/>
      <c r="K13" s="73">
        <v>325379674</v>
      </c>
      <c r="L13" s="73"/>
      <c r="M13" s="73"/>
      <c r="O13" s="73">
        <v>2377</v>
      </c>
      <c r="P13" s="73"/>
      <c r="Q13" s="73"/>
      <c r="S13" s="69" t="s">
        <v>92</v>
      </c>
      <c r="T13" s="69"/>
      <c r="U13" s="69"/>
      <c r="V13" s="69"/>
      <c r="W13" s="69"/>
      <c r="Y13" s="69" t="s">
        <v>89</v>
      </c>
      <c r="Z13" s="69"/>
      <c r="AA13" s="69"/>
      <c r="AB13" s="69"/>
      <c r="AC13" s="69"/>
      <c r="AE13" s="69" t="s">
        <v>90</v>
      </c>
      <c r="AF13" s="69"/>
      <c r="AG13" s="69"/>
      <c r="AH13" s="69"/>
      <c r="AI13" s="69"/>
      <c r="AK13" s="69" t="s">
        <v>91</v>
      </c>
      <c r="AL13" s="69"/>
      <c r="AM13" s="69"/>
      <c r="AO13" s="73">
        <v>325379674</v>
      </c>
      <c r="AP13" s="73"/>
      <c r="AQ13" s="73"/>
      <c r="AS13" s="73">
        <v>2377</v>
      </c>
      <c r="AT13" s="73"/>
      <c r="AV13" s="5" t="s">
        <v>92</v>
      </c>
    </row>
    <row r="14" spans="1:49" ht="14.45" customHeight="1" x14ac:dyDescent="0.2">
      <c r="A14" s="71" t="s">
        <v>93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</row>
    <row r="15" spans="1:49" ht="14.45" customHeight="1" x14ac:dyDescent="0.2">
      <c r="C15" s="67" t="s">
        <v>7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O15" s="67" t="s">
        <v>9</v>
      </c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</row>
    <row r="16" spans="1:49" ht="14.45" customHeight="1" x14ac:dyDescent="0.2">
      <c r="A16" s="2" t="s">
        <v>76</v>
      </c>
      <c r="C16" s="4" t="s">
        <v>85</v>
      </c>
      <c r="D16" s="3"/>
      <c r="E16" s="4" t="s">
        <v>87</v>
      </c>
      <c r="F16" s="3"/>
      <c r="G16" s="72" t="s">
        <v>78</v>
      </c>
      <c r="H16" s="72"/>
      <c r="I16" s="72"/>
      <c r="J16" s="3"/>
      <c r="K16" s="72" t="s">
        <v>79</v>
      </c>
      <c r="L16" s="72"/>
      <c r="M16" s="72"/>
      <c r="O16" s="72" t="s">
        <v>85</v>
      </c>
      <c r="P16" s="72"/>
      <c r="Q16" s="72"/>
      <c r="R16" s="72"/>
      <c r="S16" s="72"/>
      <c r="T16" s="3"/>
      <c r="U16" s="72" t="s">
        <v>87</v>
      </c>
      <c r="V16" s="72"/>
      <c r="W16" s="72"/>
      <c r="X16" s="72"/>
      <c r="Y16" s="72"/>
      <c r="Z16" s="3"/>
      <c r="AA16" s="72" t="s">
        <v>78</v>
      </c>
      <c r="AB16" s="72"/>
      <c r="AC16" s="72"/>
      <c r="AD16" s="72"/>
      <c r="AE16" s="72"/>
      <c r="AF16" s="3"/>
      <c r="AG16" s="72" t="s">
        <v>79</v>
      </c>
      <c r="AH16" s="72"/>
      <c r="AI16" s="72"/>
    </row>
    <row r="17" spans="1:35" ht="21.75" customHeight="1" x14ac:dyDescent="0.2">
      <c r="A17" s="3"/>
      <c r="C17" s="3"/>
      <c r="E17" s="3"/>
      <c r="G17" s="3"/>
      <c r="H17" s="3"/>
      <c r="I17" s="3"/>
      <c r="K17" s="3"/>
      <c r="L17" s="3"/>
      <c r="M17" s="3"/>
      <c r="O17" s="3"/>
      <c r="P17" s="3"/>
      <c r="Q17" s="3"/>
      <c r="R17" s="3"/>
      <c r="S17" s="3"/>
      <c r="U17" s="3"/>
      <c r="V17" s="3"/>
      <c r="W17" s="3"/>
      <c r="X17" s="3"/>
      <c r="Y17" s="3"/>
      <c r="AA17" s="3"/>
      <c r="AB17" s="3"/>
      <c r="AC17" s="3"/>
      <c r="AD17" s="3"/>
      <c r="AE17" s="3"/>
      <c r="AG17" s="3"/>
      <c r="AH17" s="3"/>
      <c r="AI17" s="3"/>
    </row>
    <row r="18" spans="1:35" ht="21.75" customHeight="1" x14ac:dyDescent="0.2"/>
    <row r="19" spans="1:35" ht="21.75" customHeight="1" x14ac:dyDescent="0.2"/>
    <row r="20" spans="1:35" ht="21.75" customHeight="1" x14ac:dyDescent="0.2"/>
    <row r="21" spans="1:35" ht="21.75" customHeight="1" x14ac:dyDescent="0.2"/>
    <row r="22" spans="1:35" ht="21.75" customHeight="1" x14ac:dyDescent="0.2"/>
    <row r="23" spans="1:35" ht="21.75" customHeight="1" x14ac:dyDescent="0.2"/>
    <row r="24" spans="1:35" ht="21.75" customHeight="1" x14ac:dyDescent="0.2"/>
    <row r="25" spans="1:35" ht="21.75" customHeight="1" x14ac:dyDescent="0.2"/>
    <row r="26" spans="1:35" ht="21.75" customHeight="1" x14ac:dyDescent="0.2"/>
    <row r="27" spans="1:35" ht="21.75" customHeight="1" x14ac:dyDescent="0.2"/>
    <row r="28" spans="1:35" ht="21.75" customHeight="1" x14ac:dyDescent="0.2"/>
    <row r="29" spans="1:35" ht="21.75" customHeight="1" x14ac:dyDescent="0.2"/>
    <row r="30" spans="1:35" ht="21.75" customHeight="1" x14ac:dyDescent="0.2"/>
    <row r="31" spans="1:35" ht="21.75" customHeight="1" x14ac:dyDescent="0.2"/>
    <row r="32" spans="1:35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</sheetData>
  <mergeCells count="54">
    <mergeCell ref="AM8:AO8"/>
    <mergeCell ref="AQ8:AS8"/>
    <mergeCell ref="A1:AW1"/>
    <mergeCell ref="A2:AW2"/>
    <mergeCell ref="A3:AW3"/>
    <mergeCell ref="A5:AW5"/>
    <mergeCell ref="I6:AA6"/>
    <mergeCell ref="AC6:AS6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E13:AI13"/>
    <mergeCell ref="AK13:AM13"/>
    <mergeCell ref="AO13:AQ13"/>
    <mergeCell ref="AS13:AT13"/>
    <mergeCell ref="A14:AW14"/>
    <mergeCell ref="G13:I13"/>
    <mergeCell ref="K13:M13"/>
    <mergeCell ref="O13:Q13"/>
    <mergeCell ref="S13:W13"/>
    <mergeCell ref="Y13:AC13"/>
    <mergeCell ref="C15:M15"/>
    <mergeCell ref="O15:AI15"/>
    <mergeCell ref="G16:I16"/>
    <mergeCell ref="K16:M16"/>
    <mergeCell ref="O16:S16"/>
    <mergeCell ref="U16:Y16"/>
    <mergeCell ref="AA16:AE16"/>
    <mergeCell ref="AG16:AI16"/>
  </mergeCells>
  <pageMargins left="0.39" right="0.39" top="0.39" bottom="0.39" header="0" footer="0"/>
  <pageSetup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1"/>
  <sheetViews>
    <sheetView rightToLeft="1" view="pageBreakPreview" zoomScaleNormal="100" zoomScaleSheetLayoutView="100" workbookViewId="0">
      <selection activeCell="G20" sqref="G20:Y21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20.42578125" bestFit="1" customWidth="1"/>
    <col min="8" max="8" width="1.28515625" customWidth="1"/>
    <col min="9" max="9" width="22.140625" bestFit="1" customWidth="1"/>
    <col min="10" max="10" width="1.28515625" customWidth="1"/>
    <col min="11" max="11" width="5.5703125" bestFit="1" customWidth="1"/>
    <col min="12" max="12" width="1.28515625" customWidth="1"/>
    <col min="13" max="13" width="13" bestFit="1" customWidth="1"/>
    <col min="14" max="14" width="1.28515625" customWidth="1"/>
    <col min="15" max="15" width="13.140625" bestFit="1" customWidth="1"/>
    <col min="16" max="16" width="1.28515625" customWidth="1"/>
    <col min="17" max="17" width="19.140625" bestFit="1" customWidth="1"/>
    <col min="18" max="18" width="1.28515625" customWidth="1"/>
    <col min="19" max="19" width="15.28515625" bestFit="1" customWidth="1"/>
    <col min="20" max="20" width="1.28515625" customWidth="1"/>
    <col min="21" max="21" width="22.42578125" bestFit="1" customWidth="1"/>
    <col min="22" max="22" width="1.28515625" customWidth="1"/>
    <col min="23" max="23" width="20.28515625" bestFit="1" customWidth="1"/>
    <col min="24" max="24" width="1.28515625" customWidth="1"/>
    <col min="25" max="25" width="21.85546875" bestFit="1" customWidth="1"/>
    <col min="26" max="26" width="1.28515625" customWidth="1"/>
    <col min="27" max="27" width="18.28515625" bestFit="1" customWidth="1"/>
    <col min="28" max="28" width="0.28515625" customWidth="1"/>
    <col min="29" max="29" width="4.7109375" bestFit="1" customWidth="1"/>
  </cols>
  <sheetData>
    <row r="1" spans="1:29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9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</row>
    <row r="3" spans="1:29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</row>
    <row r="4" spans="1:29" ht="14.45" customHeight="1" x14ac:dyDescent="0.2"/>
    <row r="5" spans="1:29" ht="14.45" customHeight="1" x14ac:dyDescent="0.2">
      <c r="A5" s="1" t="s">
        <v>94</v>
      </c>
      <c r="B5" s="71" t="s">
        <v>95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29" ht="14.45" customHeight="1" x14ac:dyDescent="0.2">
      <c r="E6" s="67" t="s">
        <v>7</v>
      </c>
      <c r="F6" s="67"/>
      <c r="G6" s="67"/>
      <c r="H6" s="67"/>
      <c r="I6" s="67"/>
      <c r="K6" s="67" t="s">
        <v>8</v>
      </c>
      <c r="L6" s="67"/>
      <c r="M6" s="67"/>
      <c r="N6" s="67"/>
      <c r="O6" s="67"/>
      <c r="P6" s="67"/>
      <c r="Q6" s="67"/>
      <c r="S6" s="67" t="s">
        <v>9</v>
      </c>
      <c r="T6" s="67"/>
      <c r="U6" s="67"/>
      <c r="V6" s="67"/>
      <c r="W6" s="67"/>
      <c r="X6" s="67"/>
      <c r="Y6" s="67"/>
      <c r="Z6" s="67"/>
      <c r="AA6" s="67"/>
    </row>
    <row r="7" spans="1:29" ht="14.45" customHeight="1" x14ac:dyDescent="0.2">
      <c r="E7" s="3"/>
      <c r="F7" s="3"/>
      <c r="G7" s="3"/>
      <c r="H7" s="3"/>
      <c r="I7" s="3"/>
      <c r="K7" s="72" t="s">
        <v>96</v>
      </c>
      <c r="L7" s="72"/>
      <c r="M7" s="72"/>
      <c r="N7" s="3"/>
      <c r="O7" s="72" t="s">
        <v>97</v>
      </c>
      <c r="P7" s="72"/>
      <c r="Q7" s="72"/>
      <c r="S7" s="3"/>
      <c r="T7" s="3"/>
      <c r="U7" s="3"/>
      <c r="V7" s="3"/>
      <c r="W7" s="3"/>
      <c r="X7" s="3"/>
      <c r="Y7" s="3"/>
      <c r="Z7" s="3"/>
      <c r="AA7" s="3"/>
    </row>
    <row r="8" spans="1:29" ht="14.45" customHeight="1" x14ac:dyDescent="0.2">
      <c r="A8" s="67" t="s">
        <v>98</v>
      </c>
      <c r="B8" s="67"/>
      <c r="D8" s="67" t="s">
        <v>99</v>
      </c>
      <c r="E8" s="67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100</v>
      </c>
      <c r="W8" s="2" t="s">
        <v>14</v>
      </c>
      <c r="Y8" s="2" t="s">
        <v>15</v>
      </c>
      <c r="AA8" s="2" t="s">
        <v>18</v>
      </c>
    </row>
    <row r="9" spans="1:29" ht="21.75" customHeight="1" x14ac:dyDescent="0.2">
      <c r="A9" s="69" t="s">
        <v>101</v>
      </c>
      <c r="B9" s="69"/>
      <c r="D9" s="70">
        <v>28528000</v>
      </c>
      <c r="E9" s="70"/>
      <c r="F9" s="19"/>
      <c r="G9" s="23">
        <v>263699283981</v>
      </c>
      <c r="H9" s="19"/>
      <c r="I9" s="23">
        <v>276093964000</v>
      </c>
      <c r="J9" s="19"/>
      <c r="K9" s="23">
        <v>0</v>
      </c>
      <c r="L9" s="19"/>
      <c r="M9" s="23">
        <v>0</v>
      </c>
      <c r="N9" s="19"/>
      <c r="O9" s="23">
        <v>0</v>
      </c>
      <c r="P9" s="19"/>
      <c r="Q9" s="23">
        <v>0</v>
      </c>
      <c r="R9" s="19"/>
      <c r="S9" s="23">
        <v>28528000</v>
      </c>
      <c r="T9" s="19"/>
      <c r="U9" s="23">
        <v>9698</v>
      </c>
      <c r="V9" s="19"/>
      <c r="W9" s="23">
        <v>263699283981</v>
      </c>
      <c r="X9" s="19"/>
      <c r="Y9" s="23">
        <v>276664524000</v>
      </c>
      <c r="AA9" s="40">
        <f t="shared" ref="AA9:AA14" si="0">Y9/42361904003788</f>
        <v>6.5309747166997188E-3</v>
      </c>
      <c r="AC9" s="28">
        <f>S9-(D9+K9+O9)</f>
        <v>0</v>
      </c>
    </row>
    <row r="10" spans="1:29" ht="21.75" customHeight="1" x14ac:dyDescent="0.2">
      <c r="A10" s="61" t="s">
        <v>102</v>
      </c>
      <c r="B10" s="61"/>
      <c r="D10" s="62">
        <v>1470</v>
      </c>
      <c r="E10" s="62"/>
      <c r="F10" s="19"/>
      <c r="G10" s="24">
        <v>4655858970</v>
      </c>
      <c r="H10" s="19"/>
      <c r="I10" s="24">
        <v>141231066430</v>
      </c>
      <c r="J10" s="19"/>
      <c r="K10" s="24">
        <v>0</v>
      </c>
      <c r="L10" s="19"/>
      <c r="M10" s="24">
        <v>0</v>
      </c>
      <c r="N10" s="19"/>
      <c r="O10" s="24">
        <v>0</v>
      </c>
      <c r="P10" s="19"/>
      <c r="Q10" s="24">
        <v>0</v>
      </c>
      <c r="R10" s="19"/>
      <c r="S10" s="24">
        <v>1470</v>
      </c>
      <c r="T10" s="19"/>
      <c r="U10" s="24">
        <v>95922595</v>
      </c>
      <c r="V10" s="19"/>
      <c r="W10" s="24">
        <v>4655858970</v>
      </c>
      <c r="X10" s="19"/>
      <c r="Y10" s="24">
        <v>141006194650</v>
      </c>
      <c r="AA10" s="40">
        <f t="shared" si="0"/>
        <v>3.3286085214061963E-3</v>
      </c>
      <c r="AC10" s="28">
        <f t="shared" ref="AC10:AC16" si="1">S10-(D10+K10+O10)</f>
        <v>0</v>
      </c>
    </row>
    <row r="11" spans="1:29" ht="21.75" customHeight="1" x14ac:dyDescent="0.2">
      <c r="A11" s="61" t="s">
        <v>103</v>
      </c>
      <c r="B11" s="61"/>
      <c r="D11" s="62">
        <v>115000</v>
      </c>
      <c r="E11" s="62"/>
      <c r="F11" s="19"/>
      <c r="G11" s="24">
        <v>29612310463</v>
      </c>
      <c r="H11" s="19"/>
      <c r="I11" s="24">
        <v>29631819701</v>
      </c>
      <c r="J11" s="19"/>
      <c r="K11" s="24">
        <v>0</v>
      </c>
      <c r="L11" s="19"/>
      <c r="M11" s="24">
        <v>0</v>
      </c>
      <c r="N11" s="19"/>
      <c r="O11" s="24">
        <v>0</v>
      </c>
      <c r="P11" s="19"/>
      <c r="Q11" s="24">
        <v>0</v>
      </c>
      <c r="R11" s="19"/>
      <c r="S11" s="24">
        <v>115000</v>
      </c>
      <c r="T11" s="19"/>
      <c r="U11" s="24">
        <v>260292</v>
      </c>
      <c r="V11" s="19"/>
      <c r="W11" s="24">
        <v>29612310463</v>
      </c>
      <c r="X11" s="19"/>
      <c r="Y11" s="24">
        <v>29864732766</v>
      </c>
      <c r="AA11" s="40">
        <f t="shared" si="0"/>
        <v>7.0499033195791901E-4</v>
      </c>
      <c r="AC11" s="28">
        <f t="shared" si="1"/>
        <v>0</v>
      </c>
    </row>
    <row r="12" spans="1:29" ht="21.75" customHeight="1" x14ac:dyDescent="0.2">
      <c r="A12" s="61" t="s">
        <v>104</v>
      </c>
      <c r="B12" s="61"/>
      <c r="D12" s="62">
        <v>2500000</v>
      </c>
      <c r="E12" s="62"/>
      <c r="F12" s="19"/>
      <c r="G12" s="24">
        <v>25029000000</v>
      </c>
      <c r="H12" s="19"/>
      <c r="I12" s="24">
        <v>42382296000</v>
      </c>
      <c r="J12" s="19"/>
      <c r="K12" s="24">
        <v>0</v>
      </c>
      <c r="L12" s="19"/>
      <c r="M12" s="24">
        <v>0</v>
      </c>
      <c r="N12" s="19"/>
      <c r="O12" s="24">
        <v>0</v>
      </c>
      <c r="P12" s="19"/>
      <c r="Q12" s="24">
        <v>0</v>
      </c>
      <c r="R12" s="19"/>
      <c r="S12" s="24">
        <v>2500000</v>
      </c>
      <c r="T12" s="19"/>
      <c r="U12" s="24">
        <v>16140</v>
      </c>
      <c r="V12" s="19"/>
      <c r="W12" s="24">
        <v>25029000000</v>
      </c>
      <c r="X12" s="19"/>
      <c r="Y12" s="24">
        <v>40257195000</v>
      </c>
      <c r="AA12" s="40">
        <f t="shared" si="0"/>
        <v>9.5031599609876366E-4</v>
      </c>
      <c r="AC12" s="28">
        <f t="shared" si="1"/>
        <v>0</v>
      </c>
    </row>
    <row r="13" spans="1:29" ht="21.75" customHeight="1" x14ac:dyDescent="0.2">
      <c r="A13" s="61" t="s">
        <v>105</v>
      </c>
      <c r="B13" s="61"/>
      <c r="D13" s="62">
        <v>3626000</v>
      </c>
      <c r="E13" s="62"/>
      <c r="F13" s="19"/>
      <c r="G13" s="24">
        <v>70138909141</v>
      </c>
      <c r="H13" s="19"/>
      <c r="I13" s="24">
        <v>61995842847.400002</v>
      </c>
      <c r="J13" s="19"/>
      <c r="K13" s="24">
        <v>0</v>
      </c>
      <c r="L13" s="19"/>
      <c r="M13" s="24">
        <v>0</v>
      </c>
      <c r="N13" s="19"/>
      <c r="O13" s="24">
        <v>0</v>
      </c>
      <c r="P13" s="19"/>
      <c r="Q13" s="24">
        <v>0</v>
      </c>
      <c r="R13" s="19"/>
      <c r="S13" s="24">
        <v>3626000</v>
      </c>
      <c r="T13" s="19"/>
      <c r="U13" s="24">
        <v>17137</v>
      </c>
      <c r="V13" s="19"/>
      <c r="W13" s="24">
        <v>70138909141</v>
      </c>
      <c r="X13" s="19"/>
      <c r="Y13" s="24">
        <v>61995842847.400002</v>
      </c>
      <c r="AA13" s="40">
        <f t="shared" si="0"/>
        <v>1.4634810286585876E-3</v>
      </c>
      <c r="AC13" s="28">
        <f t="shared" si="1"/>
        <v>0</v>
      </c>
    </row>
    <row r="14" spans="1:29" ht="21.75" customHeight="1" x14ac:dyDescent="0.2">
      <c r="A14" s="61" t="s">
        <v>106</v>
      </c>
      <c r="B14" s="61"/>
      <c r="D14" s="62">
        <v>687000</v>
      </c>
      <c r="E14" s="62"/>
      <c r="F14" s="19"/>
      <c r="G14" s="24">
        <v>17883434361</v>
      </c>
      <c r="H14" s="19"/>
      <c r="I14" s="24">
        <v>39729567240</v>
      </c>
      <c r="J14" s="19"/>
      <c r="K14" s="24">
        <v>0</v>
      </c>
      <c r="L14" s="19"/>
      <c r="M14" s="24">
        <v>0</v>
      </c>
      <c r="N14" s="19"/>
      <c r="O14" s="24">
        <v>-687000</v>
      </c>
      <c r="P14" s="19"/>
      <c r="Q14" s="24">
        <v>39493290648</v>
      </c>
      <c r="R14" s="19"/>
      <c r="S14" s="24">
        <v>0</v>
      </c>
      <c r="T14" s="19"/>
      <c r="U14" s="24">
        <v>0</v>
      </c>
      <c r="V14" s="19"/>
      <c r="W14" s="24">
        <v>0</v>
      </c>
      <c r="X14" s="19"/>
      <c r="Y14" s="24">
        <v>0</v>
      </c>
      <c r="AA14" s="40">
        <f t="shared" si="0"/>
        <v>0</v>
      </c>
      <c r="AC14" s="28">
        <f t="shared" si="1"/>
        <v>0</v>
      </c>
    </row>
    <row r="15" spans="1:29" ht="21.75" customHeight="1" x14ac:dyDescent="0.2">
      <c r="A15" s="61" t="s">
        <v>107</v>
      </c>
      <c r="B15" s="61"/>
      <c r="D15" s="62">
        <v>14000000</v>
      </c>
      <c r="E15" s="62"/>
      <c r="F15" s="19"/>
      <c r="G15" s="24">
        <v>150468345595</v>
      </c>
      <c r="H15" s="19"/>
      <c r="I15" s="24">
        <v>225828680000</v>
      </c>
      <c r="J15" s="19"/>
      <c r="K15" s="24">
        <v>0</v>
      </c>
      <c r="L15" s="19"/>
      <c r="M15" s="24">
        <v>0</v>
      </c>
      <c r="N15" s="19"/>
      <c r="O15" s="24">
        <v>0</v>
      </c>
      <c r="P15" s="19"/>
      <c r="Q15" s="24">
        <v>0</v>
      </c>
      <c r="R15" s="19"/>
      <c r="S15" s="24">
        <v>14000000</v>
      </c>
      <c r="T15" s="19"/>
      <c r="U15" s="24">
        <v>17702</v>
      </c>
      <c r="V15" s="19"/>
      <c r="W15" s="24">
        <v>150468345595</v>
      </c>
      <c r="X15" s="19"/>
      <c r="Y15" s="24">
        <v>247530606400</v>
      </c>
      <c r="AA15" s="40">
        <f t="shared" ref="AA15:AA16" si="2">Y15/42361904003788</f>
        <v>5.8432360919817442E-3</v>
      </c>
      <c r="AC15" s="28">
        <f t="shared" si="1"/>
        <v>0</v>
      </c>
    </row>
    <row r="16" spans="1:29" ht="21.75" customHeight="1" x14ac:dyDescent="0.2">
      <c r="A16" s="63" t="s">
        <v>108</v>
      </c>
      <c r="B16" s="63"/>
      <c r="D16" s="64">
        <v>24385722</v>
      </c>
      <c r="E16" s="64"/>
      <c r="F16" s="19"/>
      <c r="G16" s="25">
        <v>249999991699</v>
      </c>
      <c r="H16" s="19"/>
      <c r="I16" s="25">
        <v>238980055600</v>
      </c>
      <c r="J16" s="19"/>
      <c r="K16" s="27">
        <v>0</v>
      </c>
      <c r="L16" s="19"/>
      <c r="M16" s="25">
        <v>0</v>
      </c>
      <c r="N16" s="19"/>
      <c r="O16" s="27">
        <v>0</v>
      </c>
      <c r="P16" s="19"/>
      <c r="Q16" s="25">
        <v>0</v>
      </c>
      <c r="R16" s="19"/>
      <c r="S16" s="27">
        <v>24385722</v>
      </c>
      <c r="T16" s="19"/>
      <c r="U16" s="27">
        <v>10916</v>
      </c>
      <c r="V16" s="19"/>
      <c r="W16" s="25">
        <v>249999991699</v>
      </c>
      <c r="X16" s="19"/>
      <c r="Y16" s="25">
        <v>266194521352</v>
      </c>
      <c r="AA16" s="40">
        <f t="shared" si="2"/>
        <v>6.2838186245877167E-3</v>
      </c>
      <c r="AC16" s="28">
        <f t="shared" si="1"/>
        <v>0</v>
      </c>
    </row>
    <row r="17" spans="1:27" ht="21.75" customHeight="1" x14ac:dyDescent="0.2">
      <c r="A17" s="65" t="s">
        <v>74</v>
      </c>
      <c r="B17" s="65"/>
      <c r="D17" s="64"/>
      <c r="E17" s="64"/>
      <c r="F17" s="19"/>
      <c r="G17" s="26">
        <v>811487134210</v>
      </c>
      <c r="H17" s="19"/>
      <c r="I17" s="26">
        <v>1055873291818.4</v>
      </c>
      <c r="J17" s="19"/>
      <c r="K17" s="27"/>
      <c r="L17" s="19"/>
      <c r="M17" s="26">
        <v>0</v>
      </c>
      <c r="N17" s="19"/>
      <c r="O17" s="27"/>
      <c r="P17" s="19"/>
      <c r="Q17" s="26">
        <v>39493290648</v>
      </c>
      <c r="R17" s="19"/>
      <c r="S17" s="27"/>
      <c r="T17" s="19"/>
      <c r="U17" s="27"/>
      <c r="V17" s="19"/>
      <c r="W17" s="26">
        <v>793603699849</v>
      </c>
      <c r="X17" s="19"/>
      <c r="Y17" s="26">
        <v>1063513617015.4</v>
      </c>
      <c r="AA17" s="41">
        <f>SUM(AA9:AA16)</f>
        <v>2.5105425311390643E-2</v>
      </c>
    </row>
    <row r="20" spans="1:27" x14ac:dyDescent="0.2">
      <c r="G20" s="49">
        <v>811487134210</v>
      </c>
      <c r="H20" s="49"/>
      <c r="I20" s="50">
        <v>1055873291818</v>
      </c>
      <c r="W20" s="49">
        <v>793603699849</v>
      </c>
      <c r="X20" s="49"/>
      <c r="Y20" s="50">
        <v>1063513617015</v>
      </c>
    </row>
    <row r="21" spans="1:27" x14ac:dyDescent="0.2">
      <c r="G21" s="28">
        <f>G20-G17</f>
        <v>0</v>
      </c>
      <c r="I21" s="28">
        <f>I20-I17</f>
        <v>-0.4000244140625</v>
      </c>
      <c r="W21" s="28">
        <f>W20-W17</f>
        <v>0</v>
      </c>
      <c r="Y21" s="28">
        <f>Y20-Y17</f>
        <v>-0.4000244140625</v>
      </c>
    </row>
  </sheetData>
  <mergeCells count="29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6:B16"/>
    <mergeCell ref="D16:E16"/>
    <mergeCell ref="A17:B17"/>
    <mergeCell ref="D17:E17"/>
    <mergeCell ref="A13:B13"/>
    <mergeCell ref="D13:E13"/>
    <mergeCell ref="A14:B14"/>
    <mergeCell ref="D14:E14"/>
    <mergeCell ref="A15:B15"/>
    <mergeCell ref="D15:E15"/>
  </mergeCells>
  <pageMargins left="0.39" right="0.39" top="0.39" bottom="0.39" header="0" footer="0"/>
  <pageSetup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32"/>
  <sheetViews>
    <sheetView rightToLeft="1" view="pageBreakPreview" topLeftCell="H10" zoomScaleNormal="100" zoomScaleSheetLayoutView="100" workbookViewId="0">
      <selection activeCell="R31" sqref="R31:AJ32"/>
    </sheetView>
  </sheetViews>
  <sheetFormatPr defaultRowHeight="12.75" x14ac:dyDescent="0.2"/>
  <cols>
    <col min="1" max="1" width="6.42578125" bestFit="1" customWidth="1"/>
    <col min="2" max="2" width="21.5703125" customWidth="1"/>
    <col min="3" max="3" width="1.28515625" customWidth="1"/>
    <col min="4" max="4" width="13.85546875" customWidth="1"/>
    <col min="5" max="5" width="1.28515625" customWidth="1"/>
    <col min="6" max="6" width="16" customWidth="1"/>
    <col min="7" max="7" width="1.28515625" customWidth="1"/>
    <col min="8" max="8" width="12.5703125" customWidth="1"/>
    <col min="9" max="9" width="1.28515625" customWidth="1"/>
    <col min="10" max="10" width="12.140625" customWidth="1"/>
    <col min="11" max="11" width="1.28515625" customWidth="1"/>
    <col min="12" max="12" width="8.7109375" customWidth="1"/>
    <col min="13" max="13" width="1.28515625" customWidth="1"/>
    <col min="14" max="14" width="8.5703125" customWidth="1"/>
    <col min="15" max="15" width="1.28515625" customWidth="1"/>
    <col min="16" max="16" width="11.28515625" bestFit="1" customWidth="1"/>
    <col min="17" max="17" width="1.28515625" customWidth="1"/>
    <col min="18" max="18" width="20.42578125" bestFit="1" customWidth="1"/>
    <col min="19" max="19" width="1.28515625" customWidth="1"/>
    <col min="20" max="20" width="19.7109375" bestFit="1" customWidth="1"/>
    <col min="21" max="21" width="1.28515625" customWidth="1"/>
    <col min="22" max="22" width="5.5703125" bestFit="1" customWidth="1"/>
    <col min="23" max="23" width="1.28515625" customWidth="1"/>
    <col min="24" max="24" width="12.85546875" bestFit="1" customWidth="1"/>
    <col min="25" max="25" width="1.28515625" customWidth="1"/>
    <col min="26" max="26" width="12" bestFit="1" customWidth="1"/>
    <col min="27" max="27" width="1.28515625" customWidth="1"/>
    <col min="28" max="28" width="19.28515625" bestFit="1" customWidth="1"/>
    <col min="29" max="29" width="1.28515625" customWidth="1"/>
    <col min="30" max="30" width="11.28515625" bestFit="1" customWidth="1"/>
    <col min="31" max="31" width="1.28515625" customWidth="1"/>
    <col min="32" max="32" width="16.140625" bestFit="1" customWidth="1"/>
    <col min="33" max="33" width="1.28515625" customWidth="1"/>
    <col min="34" max="34" width="20.28515625" bestFit="1" customWidth="1"/>
    <col min="35" max="35" width="1.28515625" customWidth="1"/>
    <col min="36" max="36" width="20.14062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40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40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40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</row>
    <row r="4" spans="1:40" ht="14.45" customHeight="1" x14ac:dyDescent="0.2"/>
    <row r="5" spans="1:40" ht="14.45" customHeight="1" x14ac:dyDescent="0.2">
      <c r="A5" s="1" t="s">
        <v>109</v>
      </c>
      <c r="B5" s="71" t="s">
        <v>110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</row>
    <row r="6" spans="1:40" ht="14.45" customHeight="1" x14ac:dyDescent="0.2">
      <c r="A6" s="67" t="s">
        <v>111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 t="s">
        <v>7</v>
      </c>
      <c r="Q6" s="67"/>
      <c r="R6" s="67"/>
      <c r="S6" s="67"/>
      <c r="T6" s="67"/>
      <c r="V6" s="67" t="s">
        <v>8</v>
      </c>
      <c r="W6" s="67"/>
      <c r="X6" s="67"/>
      <c r="Y6" s="67"/>
      <c r="Z6" s="67"/>
      <c r="AA6" s="67"/>
      <c r="AB6" s="67"/>
      <c r="AD6" s="67" t="s">
        <v>9</v>
      </c>
      <c r="AE6" s="67"/>
      <c r="AF6" s="67"/>
      <c r="AG6" s="67"/>
      <c r="AH6" s="67"/>
      <c r="AI6" s="67"/>
      <c r="AJ6" s="67"/>
      <c r="AK6" s="67"/>
      <c r="AL6" s="67"/>
    </row>
    <row r="7" spans="1:40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72" t="s">
        <v>10</v>
      </c>
      <c r="W7" s="72"/>
      <c r="X7" s="72"/>
      <c r="Y7" s="3"/>
      <c r="Z7" s="72" t="s">
        <v>11</v>
      </c>
      <c r="AA7" s="72"/>
      <c r="AB7" s="72"/>
      <c r="AD7" s="3"/>
      <c r="AE7" s="3"/>
      <c r="AF7" s="3"/>
      <c r="AG7" s="3"/>
      <c r="AH7" s="3"/>
      <c r="AI7" s="3"/>
      <c r="AJ7" s="3"/>
      <c r="AK7" s="3"/>
      <c r="AL7" s="3"/>
    </row>
    <row r="8" spans="1:40" s="30" customFormat="1" ht="41.25" customHeight="1" x14ac:dyDescent="0.2">
      <c r="A8" s="75" t="s">
        <v>112</v>
      </c>
      <c r="B8" s="75"/>
      <c r="D8" s="16" t="s">
        <v>113</v>
      </c>
      <c r="F8" s="16" t="s">
        <v>114</v>
      </c>
      <c r="H8" s="16" t="s">
        <v>115</v>
      </c>
      <c r="J8" s="16" t="s">
        <v>116</v>
      </c>
      <c r="L8" s="16" t="s">
        <v>117</v>
      </c>
      <c r="N8" s="16" t="s">
        <v>80</v>
      </c>
      <c r="P8" s="16" t="s">
        <v>13</v>
      </c>
      <c r="R8" s="16" t="s">
        <v>14</v>
      </c>
      <c r="T8" s="16" t="s">
        <v>15</v>
      </c>
      <c r="V8" s="17" t="s">
        <v>13</v>
      </c>
      <c r="W8" s="31"/>
      <c r="X8" s="17" t="s">
        <v>14</v>
      </c>
      <c r="Z8" s="17" t="s">
        <v>13</v>
      </c>
      <c r="AA8" s="31"/>
      <c r="AB8" s="17" t="s">
        <v>16</v>
      </c>
      <c r="AD8" s="16" t="s">
        <v>13</v>
      </c>
      <c r="AF8" s="16" t="s">
        <v>17</v>
      </c>
      <c r="AH8" s="16" t="s">
        <v>14</v>
      </c>
      <c r="AJ8" s="16" t="s">
        <v>15</v>
      </c>
      <c r="AL8" s="16" t="s">
        <v>18</v>
      </c>
    </row>
    <row r="9" spans="1:40" ht="21.75" customHeight="1" x14ac:dyDescent="0.2">
      <c r="A9" s="69" t="s">
        <v>118</v>
      </c>
      <c r="B9" s="69"/>
      <c r="D9" s="5" t="s">
        <v>119</v>
      </c>
      <c r="F9" s="5" t="s">
        <v>119</v>
      </c>
      <c r="H9" s="5" t="s">
        <v>120</v>
      </c>
      <c r="J9" s="5" t="s">
        <v>121</v>
      </c>
      <c r="L9" s="7">
        <v>19</v>
      </c>
      <c r="N9" s="7">
        <v>19</v>
      </c>
      <c r="P9" s="23">
        <v>6275000</v>
      </c>
      <c r="Q9" s="19"/>
      <c r="R9" s="23">
        <v>6275220655005</v>
      </c>
      <c r="S9" s="19"/>
      <c r="T9" s="23">
        <v>5924932215365</v>
      </c>
      <c r="U9" s="19"/>
      <c r="V9" s="23">
        <v>0</v>
      </c>
      <c r="W9" s="19"/>
      <c r="X9" s="23">
        <v>0</v>
      </c>
      <c r="Y9" s="19"/>
      <c r="Z9" s="23">
        <v>0</v>
      </c>
      <c r="AA9" s="19"/>
      <c r="AB9" s="23">
        <v>0</v>
      </c>
      <c r="AC9" s="19"/>
      <c r="AD9" s="23">
        <v>6275000</v>
      </c>
      <c r="AE9" s="19"/>
      <c r="AF9" s="23">
        <v>937338</v>
      </c>
      <c r="AG9" s="19"/>
      <c r="AH9" s="23">
        <v>6275220655005</v>
      </c>
      <c r="AI9" s="19"/>
      <c r="AJ9" s="23">
        <v>5878597723452</v>
      </c>
      <c r="AL9" s="40">
        <f t="shared" ref="AL9:AL25" si="0">AJ9/42361904003788</f>
        <v>0.13877085701639699</v>
      </c>
      <c r="AN9" s="28">
        <f>AD9-(P9+V9+Z9)</f>
        <v>0</v>
      </c>
    </row>
    <row r="10" spans="1:40" ht="21.75" customHeight="1" x14ac:dyDescent="0.2">
      <c r="A10" s="61" t="s">
        <v>122</v>
      </c>
      <c r="B10" s="61"/>
      <c r="D10" s="8" t="s">
        <v>119</v>
      </c>
      <c r="F10" s="8" t="s">
        <v>119</v>
      </c>
      <c r="H10" s="8" t="s">
        <v>123</v>
      </c>
      <c r="J10" s="8" t="s">
        <v>124</v>
      </c>
      <c r="L10" s="10">
        <v>0</v>
      </c>
      <c r="N10" s="10">
        <v>0</v>
      </c>
      <c r="P10" s="24">
        <v>953192</v>
      </c>
      <c r="Q10" s="19"/>
      <c r="R10" s="24">
        <v>543730268066</v>
      </c>
      <c r="S10" s="19"/>
      <c r="T10" s="24">
        <v>754517571865</v>
      </c>
      <c r="U10" s="19"/>
      <c r="V10" s="24">
        <v>0</v>
      </c>
      <c r="W10" s="19"/>
      <c r="X10" s="24">
        <v>0</v>
      </c>
      <c r="Y10" s="19"/>
      <c r="Z10" s="24">
        <v>0</v>
      </c>
      <c r="AA10" s="19"/>
      <c r="AB10" s="24">
        <v>0</v>
      </c>
      <c r="AC10" s="19"/>
      <c r="AD10" s="24">
        <v>953192</v>
      </c>
      <c r="AE10" s="19"/>
      <c r="AF10" s="24">
        <v>820490</v>
      </c>
      <c r="AG10" s="19"/>
      <c r="AH10" s="24">
        <v>543730268066</v>
      </c>
      <c r="AI10" s="19"/>
      <c r="AJ10" s="24">
        <v>781659245630</v>
      </c>
      <c r="AL10" s="40">
        <f t="shared" si="0"/>
        <v>1.8451938457726171E-2</v>
      </c>
      <c r="AN10" s="28">
        <f t="shared" ref="AN10:AN27" si="1">AD10-(P10+V10+Z10)</f>
        <v>0</v>
      </c>
    </row>
    <row r="11" spans="1:40" ht="21.75" customHeight="1" x14ac:dyDescent="0.2">
      <c r="A11" s="61" t="s">
        <v>125</v>
      </c>
      <c r="B11" s="61"/>
      <c r="D11" s="8" t="s">
        <v>119</v>
      </c>
      <c r="F11" s="8" t="s">
        <v>119</v>
      </c>
      <c r="H11" s="8" t="s">
        <v>126</v>
      </c>
      <c r="J11" s="8" t="s">
        <v>127</v>
      </c>
      <c r="L11" s="10">
        <v>19</v>
      </c>
      <c r="N11" s="10">
        <v>19</v>
      </c>
      <c r="P11" s="24">
        <v>1380000</v>
      </c>
      <c r="Q11" s="19"/>
      <c r="R11" s="24">
        <v>1380054654984</v>
      </c>
      <c r="S11" s="19"/>
      <c r="T11" s="24">
        <v>1379249625000</v>
      </c>
      <c r="U11" s="19"/>
      <c r="V11" s="24">
        <v>0</v>
      </c>
      <c r="W11" s="19"/>
      <c r="X11" s="24">
        <v>0</v>
      </c>
      <c r="Y11" s="19"/>
      <c r="Z11" s="24">
        <v>-1380000</v>
      </c>
      <c r="AA11" s="19"/>
      <c r="AB11" s="24">
        <v>1380000000000</v>
      </c>
      <c r="AC11" s="19"/>
      <c r="AD11" s="24">
        <v>0</v>
      </c>
      <c r="AE11" s="19"/>
      <c r="AF11" s="24">
        <v>0</v>
      </c>
      <c r="AG11" s="19"/>
      <c r="AH11" s="24">
        <v>0</v>
      </c>
      <c r="AI11" s="19"/>
      <c r="AJ11" s="24">
        <v>0</v>
      </c>
      <c r="AL11" s="40">
        <f t="shared" si="0"/>
        <v>0</v>
      </c>
      <c r="AN11" s="28">
        <f t="shared" si="1"/>
        <v>0</v>
      </c>
    </row>
    <row r="12" spans="1:40" ht="21.75" customHeight="1" x14ac:dyDescent="0.2">
      <c r="A12" s="61" t="s">
        <v>128</v>
      </c>
      <c r="B12" s="61"/>
      <c r="D12" s="8" t="s">
        <v>119</v>
      </c>
      <c r="F12" s="8" t="s">
        <v>119</v>
      </c>
      <c r="H12" s="8" t="s">
        <v>129</v>
      </c>
      <c r="J12" s="8" t="s">
        <v>130</v>
      </c>
      <c r="L12" s="10">
        <v>23</v>
      </c>
      <c r="N12" s="10">
        <v>23</v>
      </c>
      <c r="P12" s="24">
        <v>1297000</v>
      </c>
      <c r="Q12" s="19"/>
      <c r="R12" s="24">
        <v>1297000000000</v>
      </c>
      <c r="S12" s="19"/>
      <c r="T12" s="24">
        <v>1296294756250</v>
      </c>
      <c r="U12" s="19"/>
      <c r="V12" s="24">
        <v>0</v>
      </c>
      <c r="W12" s="19"/>
      <c r="X12" s="24">
        <v>0</v>
      </c>
      <c r="Y12" s="19"/>
      <c r="Z12" s="24">
        <v>0</v>
      </c>
      <c r="AA12" s="19"/>
      <c r="AB12" s="24">
        <v>0</v>
      </c>
      <c r="AC12" s="19"/>
      <c r="AD12" s="24">
        <v>1297000</v>
      </c>
      <c r="AE12" s="19"/>
      <c r="AF12" s="24">
        <v>1000000</v>
      </c>
      <c r="AG12" s="19"/>
      <c r="AH12" s="24">
        <v>1297000000000</v>
      </c>
      <c r="AI12" s="19"/>
      <c r="AJ12" s="24">
        <v>1296294756250</v>
      </c>
      <c r="AL12" s="40">
        <f t="shared" si="0"/>
        <v>3.0600483777454512E-2</v>
      </c>
      <c r="AN12" s="28">
        <f t="shared" si="1"/>
        <v>0</v>
      </c>
    </row>
    <row r="13" spans="1:40" ht="21.75" customHeight="1" x14ac:dyDescent="0.2">
      <c r="A13" s="61" t="s">
        <v>131</v>
      </c>
      <c r="B13" s="61"/>
      <c r="D13" s="8" t="s">
        <v>119</v>
      </c>
      <c r="F13" s="8" t="s">
        <v>119</v>
      </c>
      <c r="H13" s="8" t="s">
        <v>132</v>
      </c>
      <c r="J13" s="8" t="s">
        <v>133</v>
      </c>
      <c r="L13" s="10">
        <v>23</v>
      </c>
      <c r="N13" s="10">
        <v>23</v>
      </c>
      <c r="P13" s="24">
        <v>2000000</v>
      </c>
      <c r="Q13" s="19"/>
      <c r="R13" s="24">
        <v>2000000000000</v>
      </c>
      <c r="S13" s="19"/>
      <c r="T13" s="24">
        <v>1998912500000</v>
      </c>
      <c r="U13" s="19"/>
      <c r="V13" s="24">
        <v>0</v>
      </c>
      <c r="W13" s="19"/>
      <c r="X13" s="24">
        <v>0</v>
      </c>
      <c r="Y13" s="19"/>
      <c r="Z13" s="24">
        <v>0</v>
      </c>
      <c r="AA13" s="19"/>
      <c r="AB13" s="24">
        <v>0</v>
      </c>
      <c r="AC13" s="19"/>
      <c r="AD13" s="24">
        <v>2000000</v>
      </c>
      <c r="AE13" s="19"/>
      <c r="AF13" s="24">
        <v>1000000</v>
      </c>
      <c r="AG13" s="19"/>
      <c r="AH13" s="24">
        <v>2000000000000</v>
      </c>
      <c r="AI13" s="19"/>
      <c r="AJ13" s="24">
        <v>1998912500000</v>
      </c>
      <c r="AL13" s="40">
        <f t="shared" si="0"/>
        <v>4.7186559410107187E-2</v>
      </c>
      <c r="AN13" s="28">
        <f t="shared" si="1"/>
        <v>0</v>
      </c>
    </row>
    <row r="14" spans="1:40" ht="21.75" customHeight="1" x14ac:dyDescent="0.2">
      <c r="A14" s="61" t="s">
        <v>134</v>
      </c>
      <c r="B14" s="61"/>
      <c r="D14" s="8" t="s">
        <v>119</v>
      </c>
      <c r="F14" s="8" t="s">
        <v>119</v>
      </c>
      <c r="H14" s="8" t="s">
        <v>135</v>
      </c>
      <c r="J14" s="8" t="s">
        <v>136</v>
      </c>
      <c r="L14" s="10">
        <v>23</v>
      </c>
      <c r="N14" s="10">
        <v>23</v>
      </c>
      <c r="P14" s="24">
        <v>2120000</v>
      </c>
      <c r="Q14" s="19"/>
      <c r="R14" s="24">
        <v>2120000000000</v>
      </c>
      <c r="S14" s="19"/>
      <c r="T14" s="24">
        <v>2118847250000</v>
      </c>
      <c r="U14" s="19"/>
      <c r="V14" s="24">
        <v>0</v>
      </c>
      <c r="W14" s="19"/>
      <c r="X14" s="24">
        <v>0</v>
      </c>
      <c r="Y14" s="19"/>
      <c r="Z14" s="24">
        <v>0</v>
      </c>
      <c r="AA14" s="19"/>
      <c r="AB14" s="24">
        <v>0</v>
      </c>
      <c r="AC14" s="19"/>
      <c r="AD14" s="24">
        <v>2120000</v>
      </c>
      <c r="AE14" s="19"/>
      <c r="AF14" s="24">
        <v>1000000</v>
      </c>
      <c r="AG14" s="19"/>
      <c r="AH14" s="24">
        <v>2120000000000</v>
      </c>
      <c r="AI14" s="19"/>
      <c r="AJ14" s="24">
        <v>2118847250000</v>
      </c>
      <c r="AL14" s="40">
        <f t="shared" si="0"/>
        <v>5.0017752974713621E-2</v>
      </c>
      <c r="AN14" s="28">
        <f t="shared" si="1"/>
        <v>0</v>
      </c>
    </row>
    <row r="15" spans="1:40" ht="21.75" customHeight="1" x14ac:dyDescent="0.2">
      <c r="A15" s="61" t="s">
        <v>137</v>
      </c>
      <c r="B15" s="61"/>
      <c r="D15" s="8" t="s">
        <v>119</v>
      </c>
      <c r="F15" s="8" t="s">
        <v>119</v>
      </c>
      <c r="H15" s="8" t="s">
        <v>138</v>
      </c>
      <c r="J15" s="8" t="s">
        <v>139</v>
      </c>
      <c r="L15" s="10">
        <v>18</v>
      </c>
      <c r="N15" s="10">
        <v>18</v>
      </c>
      <c r="P15" s="24">
        <v>440000</v>
      </c>
      <c r="Q15" s="19"/>
      <c r="R15" s="24">
        <v>440060000000</v>
      </c>
      <c r="S15" s="19"/>
      <c r="T15" s="24">
        <v>439760750000</v>
      </c>
      <c r="U15" s="19"/>
      <c r="V15" s="24">
        <v>0</v>
      </c>
      <c r="W15" s="19"/>
      <c r="X15" s="24">
        <v>0</v>
      </c>
      <c r="Y15" s="19"/>
      <c r="Z15" s="24">
        <v>0</v>
      </c>
      <c r="AA15" s="19"/>
      <c r="AB15" s="24">
        <v>0</v>
      </c>
      <c r="AC15" s="19"/>
      <c r="AD15" s="24">
        <v>440000</v>
      </c>
      <c r="AE15" s="19"/>
      <c r="AF15" s="24">
        <v>1000000</v>
      </c>
      <c r="AG15" s="19"/>
      <c r="AH15" s="24">
        <v>440060000000</v>
      </c>
      <c r="AI15" s="19"/>
      <c r="AJ15" s="24">
        <v>439760750000</v>
      </c>
      <c r="AL15" s="40">
        <f t="shared" si="0"/>
        <v>1.0381043070223582E-2</v>
      </c>
      <c r="AN15" s="28">
        <f t="shared" si="1"/>
        <v>0</v>
      </c>
    </row>
    <row r="16" spans="1:40" ht="21.75" customHeight="1" x14ac:dyDescent="0.2">
      <c r="A16" s="61" t="s">
        <v>140</v>
      </c>
      <c r="B16" s="61"/>
      <c r="D16" s="8" t="s">
        <v>119</v>
      </c>
      <c r="F16" s="8" t="s">
        <v>119</v>
      </c>
      <c r="H16" s="8" t="s">
        <v>141</v>
      </c>
      <c r="J16" s="8" t="s">
        <v>142</v>
      </c>
      <c r="L16" s="10">
        <v>23</v>
      </c>
      <c r="N16" s="10">
        <v>23</v>
      </c>
      <c r="P16" s="24">
        <v>1000000</v>
      </c>
      <c r="Q16" s="19"/>
      <c r="R16" s="24">
        <v>922520000000</v>
      </c>
      <c r="S16" s="19"/>
      <c r="T16" s="24">
        <v>957948831937</v>
      </c>
      <c r="U16" s="19"/>
      <c r="V16" s="24">
        <v>0</v>
      </c>
      <c r="W16" s="19"/>
      <c r="X16" s="24">
        <v>0</v>
      </c>
      <c r="Y16" s="19"/>
      <c r="Z16" s="24">
        <v>0</v>
      </c>
      <c r="AA16" s="19"/>
      <c r="AB16" s="24">
        <v>0</v>
      </c>
      <c r="AC16" s="19"/>
      <c r="AD16" s="24">
        <v>1000000</v>
      </c>
      <c r="AE16" s="19"/>
      <c r="AF16" s="24">
        <v>989000</v>
      </c>
      <c r="AG16" s="19"/>
      <c r="AH16" s="24">
        <v>922520000000</v>
      </c>
      <c r="AI16" s="19"/>
      <c r="AJ16" s="24">
        <v>988462231250</v>
      </c>
      <c r="AL16" s="40">
        <f t="shared" si="0"/>
        <v>2.3333753628298003E-2</v>
      </c>
      <c r="AN16" s="28">
        <f t="shared" si="1"/>
        <v>0</v>
      </c>
    </row>
    <row r="17" spans="1:40" ht="21.75" customHeight="1" x14ac:dyDescent="0.2">
      <c r="A17" s="61" t="s">
        <v>143</v>
      </c>
      <c r="B17" s="61"/>
      <c r="D17" s="8" t="s">
        <v>119</v>
      </c>
      <c r="F17" s="8" t="s">
        <v>119</v>
      </c>
      <c r="H17" s="8" t="s">
        <v>144</v>
      </c>
      <c r="J17" s="8" t="s">
        <v>145</v>
      </c>
      <c r="L17" s="10">
        <v>20.5</v>
      </c>
      <c r="N17" s="10">
        <v>20.5</v>
      </c>
      <c r="P17" s="24">
        <v>650000</v>
      </c>
      <c r="Q17" s="19"/>
      <c r="R17" s="24">
        <v>502580500000</v>
      </c>
      <c r="S17" s="19"/>
      <c r="T17" s="24">
        <v>506438474262</v>
      </c>
      <c r="U17" s="19"/>
      <c r="V17" s="24">
        <v>0</v>
      </c>
      <c r="W17" s="19"/>
      <c r="X17" s="24">
        <v>0</v>
      </c>
      <c r="Y17" s="19"/>
      <c r="Z17" s="24">
        <v>0</v>
      </c>
      <c r="AA17" s="19"/>
      <c r="AB17" s="24">
        <v>0</v>
      </c>
      <c r="AC17" s="19"/>
      <c r="AD17" s="24">
        <v>650000</v>
      </c>
      <c r="AE17" s="19"/>
      <c r="AF17" s="24">
        <v>779560</v>
      </c>
      <c r="AG17" s="19"/>
      <c r="AH17" s="24">
        <v>502580500000</v>
      </c>
      <c r="AI17" s="19"/>
      <c r="AJ17" s="24">
        <v>506438474262</v>
      </c>
      <c r="AL17" s="40">
        <f t="shared" si="0"/>
        <v>1.1955045132454723E-2</v>
      </c>
      <c r="AN17" s="28">
        <f t="shared" si="1"/>
        <v>0</v>
      </c>
    </row>
    <row r="18" spans="1:40" ht="21.75" customHeight="1" x14ac:dyDescent="0.2">
      <c r="A18" s="61" t="s">
        <v>146</v>
      </c>
      <c r="B18" s="61"/>
      <c r="D18" s="8" t="s">
        <v>119</v>
      </c>
      <c r="F18" s="8" t="s">
        <v>119</v>
      </c>
      <c r="H18" s="8" t="s">
        <v>147</v>
      </c>
      <c r="J18" s="8" t="s">
        <v>148</v>
      </c>
      <c r="L18" s="10">
        <v>20.5</v>
      </c>
      <c r="N18" s="10">
        <v>20.5</v>
      </c>
      <c r="P18" s="24">
        <v>245000</v>
      </c>
      <c r="Q18" s="19"/>
      <c r="R18" s="24">
        <v>220641378890</v>
      </c>
      <c r="S18" s="19"/>
      <c r="T18" s="24">
        <v>236271957228</v>
      </c>
      <c r="U18" s="19"/>
      <c r="V18" s="24">
        <v>0</v>
      </c>
      <c r="W18" s="19"/>
      <c r="X18" s="24">
        <v>0</v>
      </c>
      <c r="Y18" s="19"/>
      <c r="Z18" s="24">
        <v>0</v>
      </c>
      <c r="AA18" s="19"/>
      <c r="AB18" s="24">
        <v>0</v>
      </c>
      <c r="AC18" s="19"/>
      <c r="AD18" s="24">
        <v>245000</v>
      </c>
      <c r="AE18" s="19"/>
      <c r="AF18" s="24">
        <v>980000</v>
      </c>
      <c r="AG18" s="19"/>
      <c r="AH18" s="24">
        <v>220641378890</v>
      </c>
      <c r="AI18" s="19"/>
      <c r="AJ18" s="24">
        <v>239969445625</v>
      </c>
      <c r="AL18" s="40">
        <f t="shared" si="0"/>
        <v>5.6647464571833676E-3</v>
      </c>
      <c r="AN18" s="28">
        <f t="shared" si="1"/>
        <v>0</v>
      </c>
    </row>
    <row r="19" spans="1:40" ht="21.75" customHeight="1" x14ac:dyDescent="0.2">
      <c r="A19" s="61" t="s">
        <v>149</v>
      </c>
      <c r="B19" s="61"/>
      <c r="D19" s="8" t="s">
        <v>119</v>
      </c>
      <c r="F19" s="8" t="s">
        <v>119</v>
      </c>
      <c r="H19" s="8" t="s">
        <v>150</v>
      </c>
      <c r="J19" s="8" t="s">
        <v>151</v>
      </c>
      <c r="L19" s="10">
        <v>23</v>
      </c>
      <c r="N19" s="10">
        <v>23</v>
      </c>
      <c r="P19" s="24">
        <v>714000</v>
      </c>
      <c r="Q19" s="19"/>
      <c r="R19" s="24">
        <v>651326294309</v>
      </c>
      <c r="S19" s="19"/>
      <c r="T19" s="24">
        <v>669774591929</v>
      </c>
      <c r="U19" s="19"/>
      <c r="V19" s="24">
        <v>0</v>
      </c>
      <c r="W19" s="19"/>
      <c r="X19" s="24">
        <v>0</v>
      </c>
      <c r="Y19" s="19"/>
      <c r="Z19" s="24">
        <v>0</v>
      </c>
      <c r="AA19" s="19"/>
      <c r="AB19" s="24">
        <v>0</v>
      </c>
      <c r="AC19" s="19"/>
      <c r="AD19" s="24">
        <v>714000</v>
      </c>
      <c r="AE19" s="19"/>
      <c r="AF19" s="24">
        <v>955610</v>
      </c>
      <c r="AG19" s="19"/>
      <c r="AH19" s="24">
        <v>651326294309</v>
      </c>
      <c r="AI19" s="19"/>
      <c r="AJ19" s="24">
        <v>681934536362</v>
      </c>
      <c r="AL19" s="40">
        <f t="shared" si="0"/>
        <v>1.6097825449512878E-2</v>
      </c>
      <c r="AN19" s="28">
        <f t="shared" si="1"/>
        <v>0</v>
      </c>
    </row>
    <row r="20" spans="1:40" ht="21.75" customHeight="1" x14ac:dyDescent="0.2">
      <c r="A20" s="61" t="s">
        <v>152</v>
      </c>
      <c r="B20" s="61"/>
      <c r="D20" s="8" t="s">
        <v>119</v>
      </c>
      <c r="F20" s="8" t="s">
        <v>119</v>
      </c>
      <c r="H20" s="8" t="s">
        <v>153</v>
      </c>
      <c r="J20" s="8" t="s">
        <v>154</v>
      </c>
      <c r="L20" s="10">
        <v>23</v>
      </c>
      <c r="N20" s="10">
        <v>23</v>
      </c>
      <c r="P20" s="24">
        <v>790000</v>
      </c>
      <c r="Q20" s="19"/>
      <c r="R20" s="24">
        <v>701579500000</v>
      </c>
      <c r="S20" s="19"/>
      <c r="T20" s="24">
        <v>735784899297</v>
      </c>
      <c r="U20" s="19"/>
      <c r="V20" s="24">
        <v>0</v>
      </c>
      <c r="W20" s="19"/>
      <c r="X20" s="24">
        <v>0</v>
      </c>
      <c r="Y20" s="19"/>
      <c r="Z20" s="24">
        <v>0</v>
      </c>
      <c r="AA20" s="19"/>
      <c r="AB20" s="24">
        <v>0</v>
      </c>
      <c r="AC20" s="19"/>
      <c r="AD20" s="24">
        <v>790000</v>
      </c>
      <c r="AE20" s="19"/>
      <c r="AF20" s="24">
        <v>954900</v>
      </c>
      <c r="AG20" s="19"/>
      <c r="AH20" s="24">
        <v>701579500000</v>
      </c>
      <c r="AI20" s="19"/>
      <c r="AJ20" s="24">
        <v>753960810768</v>
      </c>
      <c r="AL20" s="40">
        <f t="shared" si="0"/>
        <v>1.7798086004363282E-2</v>
      </c>
      <c r="AN20" s="28">
        <f t="shared" si="1"/>
        <v>0</v>
      </c>
    </row>
    <row r="21" spans="1:40" ht="21.75" customHeight="1" x14ac:dyDescent="0.2">
      <c r="A21" s="61" t="s">
        <v>155</v>
      </c>
      <c r="B21" s="61"/>
      <c r="D21" s="8" t="s">
        <v>119</v>
      </c>
      <c r="F21" s="8" t="s">
        <v>119</v>
      </c>
      <c r="H21" s="8" t="s">
        <v>156</v>
      </c>
      <c r="J21" s="8" t="s">
        <v>157</v>
      </c>
      <c r="L21" s="10">
        <v>23</v>
      </c>
      <c r="N21" s="10">
        <v>23</v>
      </c>
      <c r="P21" s="24">
        <v>598449</v>
      </c>
      <c r="Q21" s="19"/>
      <c r="R21" s="24">
        <v>532359249379</v>
      </c>
      <c r="S21" s="19"/>
      <c r="T21" s="24">
        <v>536564713128</v>
      </c>
      <c r="U21" s="19"/>
      <c r="V21" s="24">
        <v>0</v>
      </c>
      <c r="W21" s="19"/>
      <c r="X21" s="24">
        <v>0</v>
      </c>
      <c r="Y21" s="19"/>
      <c r="Z21" s="24">
        <v>0</v>
      </c>
      <c r="AA21" s="19"/>
      <c r="AB21" s="24">
        <v>0</v>
      </c>
      <c r="AC21" s="19"/>
      <c r="AD21" s="24">
        <v>598449</v>
      </c>
      <c r="AE21" s="19"/>
      <c r="AF21" s="24">
        <v>936950</v>
      </c>
      <c r="AG21" s="19"/>
      <c r="AH21" s="24">
        <v>532359249379</v>
      </c>
      <c r="AI21" s="19"/>
      <c r="AJ21" s="24">
        <v>560411900795</v>
      </c>
      <c r="AL21" s="40">
        <f t="shared" si="0"/>
        <v>1.3229148074762834E-2</v>
      </c>
      <c r="AN21" s="28">
        <f t="shared" si="1"/>
        <v>0</v>
      </c>
    </row>
    <row r="22" spans="1:40" ht="21.75" customHeight="1" x14ac:dyDescent="0.2">
      <c r="A22" s="61" t="s">
        <v>158</v>
      </c>
      <c r="B22" s="61"/>
      <c r="D22" s="8" t="s">
        <v>119</v>
      </c>
      <c r="F22" s="8" t="s">
        <v>119</v>
      </c>
      <c r="H22" s="8" t="s">
        <v>159</v>
      </c>
      <c r="J22" s="8" t="s">
        <v>160</v>
      </c>
      <c r="L22" s="10">
        <v>23</v>
      </c>
      <c r="N22" s="10">
        <v>23</v>
      </c>
      <c r="P22" s="24">
        <v>1950000</v>
      </c>
      <c r="Q22" s="19"/>
      <c r="R22" s="24">
        <v>1801410000000</v>
      </c>
      <c r="S22" s="19"/>
      <c r="T22" s="24">
        <v>1639071919765</v>
      </c>
      <c r="U22" s="19"/>
      <c r="V22" s="24">
        <v>0</v>
      </c>
      <c r="W22" s="19"/>
      <c r="X22" s="24">
        <v>0</v>
      </c>
      <c r="Y22" s="19"/>
      <c r="Z22" s="24">
        <v>0</v>
      </c>
      <c r="AA22" s="19"/>
      <c r="AB22" s="24">
        <v>0</v>
      </c>
      <c r="AC22" s="19"/>
      <c r="AD22" s="24">
        <v>1950000</v>
      </c>
      <c r="AE22" s="19"/>
      <c r="AF22" s="24">
        <v>845095</v>
      </c>
      <c r="AG22" s="19"/>
      <c r="AH22" s="24">
        <v>1801410000000</v>
      </c>
      <c r="AI22" s="19"/>
      <c r="AJ22" s="24">
        <v>1647039185207</v>
      </c>
      <c r="AL22" s="40">
        <f t="shared" si="0"/>
        <v>3.8880197289048242E-2</v>
      </c>
      <c r="AN22" s="28">
        <f t="shared" si="1"/>
        <v>0</v>
      </c>
    </row>
    <row r="23" spans="1:40" ht="21.75" customHeight="1" x14ac:dyDescent="0.2">
      <c r="A23" s="61" t="s">
        <v>161</v>
      </c>
      <c r="B23" s="61"/>
      <c r="D23" s="8" t="s">
        <v>119</v>
      </c>
      <c r="F23" s="8" t="s">
        <v>119</v>
      </c>
      <c r="H23" s="8" t="s">
        <v>162</v>
      </c>
      <c r="J23" s="8" t="s">
        <v>163</v>
      </c>
      <c r="L23" s="10">
        <v>23</v>
      </c>
      <c r="N23" s="10">
        <v>23</v>
      </c>
      <c r="P23" s="24">
        <v>2706888</v>
      </c>
      <c r="Q23" s="19"/>
      <c r="R23" s="24">
        <v>2500000550160</v>
      </c>
      <c r="S23" s="19"/>
      <c r="T23" s="24">
        <v>2174388935473</v>
      </c>
      <c r="U23" s="19"/>
      <c r="V23" s="24">
        <v>0</v>
      </c>
      <c r="W23" s="19"/>
      <c r="X23" s="24">
        <v>0</v>
      </c>
      <c r="Y23" s="19"/>
      <c r="Z23" s="24">
        <v>0</v>
      </c>
      <c r="AA23" s="19"/>
      <c r="AB23" s="24">
        <v>0</v>
      </c>
      <c r="AC23" s="19"/>
      <c r="AD23" s="24">
        <v>2706888</v>
      </c>
      <c r="AE23" s="19"/>
      <c r="AF23" s="24">
        <v>807340</v>
      </c>
      <c r="AG23" s="19"/>
      <c r="AH23" s="24">
        <v>2500000550160</v>
      </c>
      <c r="AI23" s="19"/>
      <c r="AJ23" s="24">
        <v>2184190658111</v>
      </c>
      <c r="AL23" s="40">
        <f t="shared" si="0"/>
        <v>5.1560257015730214E-2</v>
      </c>
      <c r="AN23" s="28">
        <f t="shared" si="1"/>
        <v>0</v>
      </c>
    </row>
    <row r="24" spans="1:40" ht="21.75" customHeight="1" x14ac:dyDescent="0.2">
      <c r="A24" s="61" t="s">
        <v>164</v>
      </c>
      <c r="B24" s="61"/>
      <c r="D24" s="8" t="s">
        <v>119</v>
      </c>
      <c r="F24" s="8" t="s">
        <v>119</v>
      </c>
      <c r="H24" s="8" t="s">
        <v>165</v>
      </c>
      <c r="J24" s="8" t="s">
        <v>166</v>
      </c>
      <c r="L24" s="10">
        <v>23</v>
      </c>
      <c r="N24" s="10">
        <v>23</v>
      </c>
      <c r="P24" s="24">
        <v>2137500</v>
      </c>
      <c r="Q24" s="19"/>
      <c r="R24" s="24">
        <v>2000272500000</v>
      </c>
      <c r="S24" s="19"/>
      <c r="T24" s="24">
        <v>1717968034163</v>
      </c>
      <c r="U24" s="19"/>
      <c r="V24" s="24">
        <v>0</v>
      </c>
      <c r="W24" s="19"/>
      <c r="X24" s="24">
        <v>0</v>
      </c>
      <c r="Y24" s="19"/>
      <c r="Z24" s="24">
        <v>0</v>
      </c>
      <c r="AA24" s="19"/>
      <c r="AB24" s="24">
        <v>0</v>
      </c>
      <c r="AC24" s="19"/>
      <c r="AD24" s="24">
        <v>2137500</v>
      </c>
      <c r="AE24" s="19"/>
      <c r="AF24" s="24">
        <v>809077</v>
      </c>
      <c r="AG24" s="19"/>
      <c r="AH24" s="24">
        <v>2000272500000</v>
      </c>
      <c r="AI24" s="19"/>
      <c r="AJ24" s="24">
        <v>1728461725114</v>
      </c>
      <c r="AL24" s="40">
        <f t="shared" si="0"/>
        <v>4.0802267172869305E-2</v>
      </c>
      <c r="AN24" s="28">
        <f t="shared" si="1"/>
        <v>0</v>
      </c>
    </row>
    <row r="25" spans="1:40" ht="21.75" customHeight="1" x14ac:dyDescent="0.2">
      <c r="A25" s="61" t="s">
        <v>167</v>
      </c>
      <c r="B25" s="61"/>
      <c r="D25" s="8" t="s">
        <v>119</v>
      </c>
      <c r="F25" s="8" t="s">
        <v>119</v>
      </c>
      <c r="H25" s="8" t="s">
        <v>168</v>
      </c>
      <c r="J25" s="8" t="s">
        <v>169</v>
      </c>
      <c r="L25" s="10">
        <v>23</v>
      </c>
      <c r="N25" s="10">
        <v>23</v>
      </c>
      <c r="P25" s="24">
        <v>150000</v>
      </c>
      <c r="Q25" s="19"/>
      <c r="R25" s="24">
        <v>150000000000</v>
      </c>
      <c r="S25" s="19"/>
      <c r="T25" s="24">
        <v>149918437500</v>
      </c>
      <c r="U25" s="19"/>
      <c r="V25" s="24">
        <v>0</v>
      </c>
      <c r="W25" s="19"/>
      <c r="X25" s="24">
        <v>0</v>
      </c>
      <c r="Y25" s="19"/>
      <c r="Z25" s="24">
        <v>0</v>
      </c>
      <c r="AA25" s="19"/>
      <c r="AB25" s="24">
        <v>0</v>
      </c>
      <c r="AC25" s="19"/>
      <c r="AD25" s="24">
        <v>150000</v>
      </c>
      <c r="AE25" s="19"/>
      <c r="AF25" s="24">
        <v>1000000</v>
      </c>
      <c r="AG25" s="19"/>
      <c r="AH25" s="24">
        <v>150000000000</v>
      </c>
      <c r="AI25" s="19"/>
      <c r="AJ25" s="24">
        <v>149918437500</v>
      </c>
      <c r="AL25" s="40">
        <f t="shared" si="0"/>
        <v>3.5389919557580391E-3</v>
      </c>
      <c r="AN25" s="28">
        <f t="shared" si="1"/>
        <v>0</v>
      </c>
    </row>
    <row r="26" spans="1:40" ht="21.75" customHeight="1" x14ac:dyDescent="0.2">
      <c r="A26" s="61" t="s">
        <v>170</v>
      </c>
      <c r="B26" s="61"/>
      <c r="D26" s="8" t="s">
        <v>171</v>
      </c>
      <c r="F26" s="8" t="s">
        <v>171</v>
      </c>
      <c r="H26" s="8" t="s">
        <v>172</v>
      </c>
      <c r="J26" s="8" t="s">
        <v>173</v>
      </c>
      <c r="L26" s="10">
        <v>23</v>
      </c>
      <c r="N26" s="10">
        <v>23</v>
      </c>
      <c r="P26" s="24">
        <v>1500000</v>
      </c>
      <c r="Q26" s="19"/>
      <c r="R26" s="24">
        <v>1500000000000</v>
      </c>
      <c r="S26" s="19"/>
      <c r="T26" s="24">
        <v>1500000000000</v>
      </c>
      <c r="U26" s="19"/>
      <c r="V26" s="24">
        <v>0</v>
      </c>
      <c r="W26" s="19"/>
      <c r="X26" s="24">
        <v>0</v>
      </c>
      <c r="Y26" s="19"/>
      <c r="Z26" s="24">
        <v>0</v>
      </c>
      <c r="AA26" s="19"/>
      <c r="AB26" s="24">
        <v>0</v>
      </c>
      <c r="AC26" s="19"/>
      <c r="AD26" s="24">
        <v>1500000</v>
      </c>
      <c r="AE26" s="19"/>
      <c r="AF26" s="24">
        <v>1000000</v>
      </c>
      <c r="AG26" s="19"/>
      <c r="AH26" s="24">
        <v>1500000000000</v>
      </c>
      <c r="AI26" s="19"/>
      <c r="AJ26" s="24">
        <v>1500000000000</v>
      </c>
      <c r="AL26" s="40">
        <f t="shared" ref="AL26:AL27" si="2">AJ26/42361904003788</f>
        <v>3.540917329555985E-2</v>
      </c>
      <c r="AN26" s="28">
        <f t="shared" si="1"/>
        <v>0</v>
      </c>
    </row>
    <row r="27" spans="1:40" ht="21.75" customHeight="1" x14ac:dyDescent="0.2">
      <c r="A27" s="63" t="s">
        <v>170</v>
      </c>
      <c r="B27" s="63"/>
      <c r="D27" s="32" t="s">
        <v>171</v>
      </c>
      <c r="F27" s="32" t="s">
        <v>171</v>
      </c>
      <c r="H27" s="32" t="s">
        <v>174</v>
      </c>
      <c r="J27" s="32" t="s">
        <v>173</v>
      </c>
      <c r="L27" s="33">
        <v>23</v>
      </c>
      <c r="N27" s="33">
        <v>23</v>
      </c>
      <c r="P27" s="27">
        <v>1549999</v>
      </c>
      <c r="Q27" s="19"/>
      <c r="R27" s="25">
        <v>1549999000000</v>
      </c>
      <c r="S27" s="19"/>
      <c r="T27" s="25">
        <v>1549999000000</v>
      </c>
      <c r="U27" s="19"/>
      <c r="V27" s="27">
        <v>0</v>
      </c>
      <c r="W27" s="19"/>
      <c r="X27" s="25">
        <v>0</v>
      </c>
      <c r="Y27" s="19"/>
      <c r="Z27" s="27">
        <v>0</v>
      </c>
      <c r="AA27" s="19"/>
      <c r="AB27" s="25">
        <v>0</v>
      </c>
      <c r="AC27" s="19"/>
      <c r="AD27" s="27">
        <v>1549999</v>
      </c>
      <c r="AE27" s="19"/>
      <c r="AF27" s="27">
        <v>1000000</v>
      </c>
      <c r="AG27" s="19"/>
      <c r="AH27" s="25">
        <v>1549999000000</v>
      </c>
      <c r="AI27" s="19"/>
      <c r="AJ27" s="25">
        <v>1549999000000</v>
      </c>
      <c r="AL27" s="40">
        <f t="shared" si="2"/>
        <v>3.6589455465962983E-2</v>
      </c>
      <c r="AN27" s="28">
        <f t="shared" si="1"/>
        <v>0</v>
      </c>
    </row>
    <row r="28" spans="1:40" ht="21.75" customHeight="1" x14ac:dyDescent="0.2">
      <c r="A28" s="65" t="s">
        <v>74</v>
      </c>
      <c r="B28" s="65"/>
      <c r="D28" s="29"/>
      <c r="E28" s="34"/>
      <c r="F28" s="29"/>
      <c r="G28" s="34"/>
      <c r="H28" s="29"/>
      <c r="I28" s="34"/>
      <c r="J28" s="29"/>
      <c r="K28" s="34"/>
      <c r="L28" s="29"/>
      <c r="M28" s="34"/>
      <c r="N28" s="29"/>
      <c r="P28" s="27"/>
      <c r="Q28" s="19"/>
      <c r="R28" s="26">
        <v>27088754550793</v>
      </c>
      <c r="S28" s="19"/>
      <c r="T28" s="26">
        <v>26286644463162</v>
      </c>
      <c r="U28" s="19"/>
      <c r="V28" s="27"/>
      <c r="W28" s="19"/>
      <c r="X28" s="26">
        <v>0</v>
      </c>
      <c r="Y28" s="19"/>
      <c r="Z28" s="27"/>
      <c r="AA28" s="19"/>
      <c r="AB28" s="26">
        <v>1380000000000</v>
      </c>
      <c r="AC28" s="19"/>
      <c r="AD28" s="27"/>
      <c r="AE28" s="19"/>
      <c r="AF28" s="27"/>
      <c r="AG28" s="19"/>
      <c r="AH28" s="26">
        <v>25708699895809</v>
      </c>
      <c r="AI28" s="19"/>
      <c r="AJ28" s="26">
        <v>25004858630326</v>
      </c>
      <c r="AL28" s="41">
        <f>SUM(AL9:AL27)</f>
        <v>0.59026758164812554</v>
      </c>
    </row>
    <row r="31" spans="1:40" x14ac:dyDescent="0.2">
      <c r="R31" s="49">
        <v>27088754550793</v>
      </c>
      <c r="S31" s="49"/>
      <c r="T31" s="50">
        <v>26286644463162</v>
      </c>
      <c r="AH31" s="49">
        <v>25708699895809</v>
      </c>
      <c r="AI31" s="49"/>
      <c r="AJ31" s="50">
        <v>25004858630326</v>
      </c>
    </row>
    <row r="32" spans="1:40" x14ac:dyDescent="0.2">
      <c r="R32" s="28">
        <f>R31-R28</f>
        <v>0</v>
      </c>
      <c r="T32" s="28">
        <f>T31-T28</f>
        <v>0</v>
      </c>
      <c r="AH32" s="28">
        <f>AH31-AH28</f>
        <v>0</v>
      </c>
      <c r="AJ32" s="28">
        <f>AJ31-AJ28</f>
        <v>0</v>
      </c>
    </row>
  </sheetData>
  <mergeCells count="31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7:B27"/>
    <mergeCell ref="A28:B28"/>
    <mergeCell ref="A21:B21"/>
    <mergeCell ref="A22:B22"/>
    <mergeCell ref="A23:B23"/>
    <mergeCell ref="A24:B24"/>
    <mergeCell ref="A25:B25"/>
  </mergeCells>
  <pageMargins left="0.39" right="0.39" top="0.39" bottom="0.39" header="0" footer="0"/>
  <pageSetup scale="4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7"/>
  <sheetViews>
    <sheetView rightToLeft="1" view="pageBreakPreview" topLeftCell="A4" zoomScaleNormal="100" zoomScaleSheetLayoutView="100" workbookViewId="0">
      <selection activeCell="M6" sqref="M6"/>
    </sheetView>
  </sheetViews>
  <sheetFormatPr defaultRowHeight="12.75" x14ac:dyDescent="0.2"/>
  <cols>
    <col min="1" max="1" width="40.2851562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19.5703125" customWidth="1"/>
    <col min="14" max="14" width="3" customWidth="1"/>
  </cols>
  <sheetData>
    <row r="1" spans="1:13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14.45" customHeight="1" x14ac:dyDescent="0.2">
      <c r="A4" s="71" t="s">
        <v>175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14.45" customHeight="1" x14ac:dyDescent="0.2">
      <c r="A5" s="71" t="s">
        <v>176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3" ht="14.45" customHeight="1" x14ac:dyDescent="0.2"/>
    <row r="7" spans="1:13" ht="14.45" customHeight="1" x14ac:dyDescent="0.2">
      <c r="C7" s="67" t="s">
        <v>9</v>
      </c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3" ht="14.45" customHeight="1" x14ac:dyDescent="0.2">
      <c r="A8" s="2" t="s">
        <v>177</v>
      </c>
      <c r="C8" s="4" t="s">
        <v>13</v>
      </c>
      <c r="D8" s="3"/>
      <c r="E8" s="4" t="s">
        <v>178</v>
      </c>
      <c r="F8" s="3"/>
      <c r="G8" s="4" t="s">
        <v>179</v>
      </c>
      <c r="H8" s="3"/>
      <c r="I8" s="4" t="s">
        <v>180</v>
      </c>
      <c r="J8" s="3"/>
      <c r="K8" s="4" t="s">
        <v>181</v>
      </c>
      <c r="L8" s="3"/>
      <c r="M8" s="4" t="s">
        <v>182</v>
      </c>
    </row>
    <row r="9" spans="1:13" ht="21.75" customHeight="1" x14ac:dyDescent="0.2">
      <c r="A9" s="5" t="s">
        <v>47</v>
      </c>
      <c r="C9" s="6">
        <v>4400000</v>
      </c>
      <c r="E9" s="6">
        <v>13580</v>
      </c>
      <c r="G9" s="6">
        <v>10864</v>
      </c>
      <c r="I9" s="7" t="s">
        <v>183</v>
      </c>
      <c r="K9" s="6">
        <v>47801600000</v>
      </c>
      <c r="M9" s="5" t="s">
        <v>184</v>
      </c>
    </row>
    <row r="10" spans="1:13" ht="21.75" customHeight="1" x14ac:dyDescent="0.2">
      <c r="A10" s="8" t="s">
        <v>32</v>
      </c>
      <c r="C10" s="9">
        <v>1000000</v>
      </c>
      <c r="E10" s="9">
        <v>60730</v>
      </c>
      <c r="G10" s="9">
        <v>48584</v>
      </c>
      <c r="I10" s="10" t="s">
        <v>183</v>
      </c>
      <c r="K10" s="9">
        <v>48584000000</v>
      </c>
      <c r="M10" s="8" t="s">
        <v>184</v>
      </c>
    </row>
    <row r="11" spans="1:13" ht="21.75" customHeight="1" x14ac:dyDescent="0.2">
      <c r="A11" s="8" t="s">
        <v>66</v>
      </c>
      <c r="C11" s="9">
        <v>12737739</v>
      </c>
      <c r="E11" s="9">
        <v>2000</v>
      </c>
      <c r="G11" s="9">
        <v>1600</v>
      </c>
      <c r="I11" s="10" t="s">
        <v>183</v>
      </c>
      <c r="K11" s="9">
        <v>20380382400</v>
      </c>
      <c r="M11" s="8" t="s">
        <v>184</v>
      </c>
    </row>
    <row r="12" spans="1:13" ht="21.75" customHeight="1" x14ac:dyDescent="0.2">
      <c r="A12" s="8" t="s">
        <v>29</v>
      </c>
      <c r="C12" s="9">
        <v>2491443</v>
      </c>
      <c r="E12" s="9">
        <v>13032</v>
      </c>
      <c r="G12" s="9">
        <v>10426</v>
      </c>
      <c r="I12" s="10" t="s">
        <v>183</v>
      </c>
      <c r="K12" s="9">
        <v>25975784718</v>
      </c>
      <c r="M12" s="8" t="s">
        <v>184</v>
      </c>
    </row>
    <row r="13" spans="1:13" ht="21.75" customHeight="1" x14ac:dyDescent="0.2">
      <c r="A13" s="8" t="s">
        <v>65</v>
      </c>
      <c r="C13" s="9">
        <v>2435277</v>
      </c>
      <c r="E13" s="9">
        <v>10500</v>
      </c>
      <c r="G13" s="9">
        <v>8400</v>
      </c>
      <c r="I13" s="10" t="s">
        <v>183</v>
      </c>
      <c r="K13" s="9">
        <v>20456326800</v>
      </c>
      <c r="M13" s="8" t="s">
        <v>184</v>
      </c>
    </row>
    <row r="14" spans="1:13" ht="21.75" customHeight="1" x14ac:dyDescent="0.2">
      <c r="A14" s="8" t="s">
        <v>39</v>
      </c>
      <c r="C14" s="9">
        <v>1450000</v>
      </c>
      <c r="E14" s="9">
        <v>18970</v>
      </c>
      <c r="G14" s="9">
        <v>15176</v>
      </c>
      <c r="I14" s="10" t="s">
        <v>183</v>
      </c>
      <c r="K14" s="9">
        <v>22005200000</v>
      </c>
      <c r="M14" s="8" t="s">
        <v>184</v>
      </c>
    </row>
    <row r="15" spans="1:13" ht="21.75" customHeight="1" x14ac:dyDescent="0.2">
      <c r="A15" s="8" t="s">
        <v>31</v>
      </c>
      <c r="C15" s="9">
        <v>417915</v>
      </c>
      <c r="E15" s="9">
        <v>45600</v>
      </c>
      <c r="G15" s="9">
        <v>36480</v>
      </c>
      <c r="I15" s="10" t="s">
        <v>183</v>
      </c>
      <c r="K15" s="9">
        <v>15245539200</v>
      </c>
      <c r="M15" s="8" t="s">
        <v>184</v>
      </c>
    </row>
    <row r="16" spans="1:13" ht="21.75" customHeight="1" x14ac:dyDescent="0.2">
      <c r="A16" s="8" t="s">
        <v>28</v>
      </c>
      <c r="C16" s="9">
        <v>69735</v>
      </c>
      <c r="E16" s="9">
        <v>24514</v>
      </c>
      <c r="G16" s="9">
        <v>19611</v>
      </c>
      <c r="I16" s="10" t="s">
        <v>183</v>
      </c>
      <c r="K16" s="9">
        <v>1367573085</v>
      </c>
      <c r="M16" s="8" t="s">
        <v>184</v>
      </c>
    </row>
    <row r="17" spans="1:13" ht="21.75" customHeight="1" x14ac:dyDescent="0.2">
      <c r="A17" s="8" t="s">
        <v>27</v>
      </c>
      <c r="C17" s="9">
        <v>980000</v>
      </c>
      <c r="E17" s="9">
        <v>52700</v>
      </c>
      <c r="G17" s="9">
        <v>42160</v>
      </c>
      <c r="I17" s="10" t="s">
        <v>183</v>
      </c>
      <c r="K17" s="9">
        <v>41316800000</v>
      </c>
      <c r="M17" s="8" t="s">
        <v>184</v>
      </c>
    </row>
    <row r="18" spans="1:13" ht="21.75" customHeight="1" x14ac:dyDescent="0.2">
      <c r="A18" s="8" t="s">
        <v>118</v>
      </c>
      <c r="C18" s="9">
        <v>6275000</v>
      </c>
      <c r="E18" s="9">
        <v>1000000</v>
      </c>
      <c r="G18" s="9">
        <v>937338</v>
      </c>
      <c r="I18" s="10" t="s">
        <v>185</v>
      </c>
      <c r="K18" s="9">
        <v>5878597723452</v>
      </c>
      <c r="M18" s="8" t="s">
        <v>184</v>
      </c>
    </row>
    <row r="19" spans="1:13" ht="21.75" customHeight="1" x14ac:dyDescent="0.2">
      <c r="A19" s="8" t="s">
        <v>137</v>
      </c>
      <c r="C19" s="9">
        <v>440000</v>
      </c>
      <c r="E19" s="9">
        <v>1000000</v>
      </c>
      <c r="G19" s="9">
        <v>1000000</v>
      </c>
      <c r="I19" s="10" t="s">
        <v>186</v>
      </c>
      <c r="K19" s="9">
        <v>439760750000</v>
      </c>
      <c r="M19" s="8" t="s">
        <v>184</v>
      </c>
    </row>
    <row r="20" spans="1:13" ht="21.75" customHeight="1" x14ac:dyDescent="0.2">
      <c r="A20" s="8" t="s">
        <v>134</v>
      </c>
      <c r="C20" s="9">
        <v>2120000</v>
      </c>
      <c r="E20" s="9">
        <v>1000000</v>
      </c>
      <c r="G20" s="9">
        <v>1000000</v>
      </c>
      <c r="I20" s="10" t="s">
        <v>186</v>
      </c>
      <c r="K20" s="9">
        <v>2118847250000</v>
      </c>
      <c r="M20" s="8" t="s">
        <v>184</v>
      </c>
    </row>
    <row r="21" spans="1:13" ht="21.75" customHeight="1" x14ac:dyDescent="0.2">
      <c r="A21" s="8" t="s">
        <v>167</v>
      </c>
      <c r="C21" s="9">
        <v>150000</v>
      </c>
      <c r="E21" s="9">
        <v>1000000</v>
      </c>
      <c r="G21" s="9">
        <v>1000000</v>
      </c>
      <c r="I21" s="10" t="s">
        <v>186</v>
      </c>
      <c r="K21" s="9">
        <v>149918437500</v>
      </c>
      <c r="M21" s="8" t="s">
        <v>184</v>
      </c>
    </row>
    <row r="22" spans="1:13" ht="21.75" customHeight="1" x14ac:dyDescent="0.2">
      <c r="A22" s="8" t="s">
        <v>158</v>
      </c>
      <c r="C22" s="9">
        <v>1950000</v>
      </c>
      <c r="E22" s="9">
        <v>893690</v>
      </c>
      <c r="G22" s="9">
        <v>845095</v>
      </c>
      <c r="I22" s="10" t="s">
        <v>187</v>
      </c>
      <c r="K22" s="9">
        <v>1647039185207</v>
      </c>
      <c r="M22" s="8" t="s">
        <v>184</v>
      </c>
    </row>
    <row r="23" spans="1:13" ht="21.75" customHeight="1" x14ac:dyDescent="0.2">
      <c r="A23" s="8" t="s">
        <v>128</v>
      </c>
      <c r="C23" s="9">
        <v>1297000</v>
      </c>
      <c r="E23" s="9">
        <v>1000000</v>
      </c>
      <c r="G23" s="9">
        <v>1000000</v>
      </c>
      <c r="I23" s="10" t="s">
        <v>186</v>
      </c>
      <c r="K23" s="9">
        <v>1296294756250</v>
      </c>
      <c r="M23" s="8" t="s">
        <v>184</v>
      </c>
    </row>
    <row r="24" spans="1:13" ht="21.75" customHeight="1" x14ac:dyDescent="0.2">
      <c r="A24" s="8" t="s">
        <v>161</v>
      </c>
      <c r="C24" s="9">
        <v>2706888</v>
      </c>
      <c r="E24" s="9">
        <v>807750</v>
      </c>
      <c r="G24" s="9">
        <v>807340</v>
      </c>
      <c r="I24" s="10" t="s">
        <v>188</v>
      </c>
      <c r="K24" s="9">
        <v>2184190658111</v>
      </c>
      <c r="M24" s="8" t="s">
        <v>184</v>
      </c>
    </row>
    <row r="25" spans="1:13" ht="21.75" customHeight="1" x14ac:dyDescent="0.2">
      <c r="A25" s="8" t="s">
        <v>164</v>
      </c>
      <c r="C25" s="9">
        <v>2137500</v>
      </c>
      <c r="E25" s="9">
        <v>828000</v>
      </c>
      <c r="G25" s="9">
        <v>809077</v>
      </c>
      <c r="I25" s="10" t="s">
        <v>189</v>
      </c>
      <c r="K25" s="9">
        <v>1728461725114</v>
      </c>
      <c r="M25" s="8" t="s">
        <v>184</v>
      </c>
    </row>
    <row r="26" spans="1:13" ht="21.75" customHeight="1" x14ac:dyDescent="0.2">
      <c r="A26" s="11" t="s">
        <v>131</v>
      </c>
      <c r="C26" s="29">
        <v>2000000</v>
      </c>
      <c r="E26" s="29">
        <v>1000000</v>
      </c>
      <c r="G26" s="29">
        <v>1000000</v>
      </c>
      <c r="I26" s="33" t="s">
        <v>186</v>
      </c>
      <c r="K26" s="13">
        <v>1998912500000</v>
      </c>
      <c r="M26" s="11" t="s">
        <v>184</v>
      </c>
    </row>
    <row r="27" spans="1:13" ht="21.75" customHeight="1" x14ac:dyDescent="0.2">
      <c r="A27" s="14" t="s">
        <v>74</v>
      </c>
      <c r="C27" s="29"/>
      <c r="D27" s="34"/>
      <c r="E27" s="29"/>
      <c r="F27" s="34"/>
      <c r="G27" s="29"/>
      <c r="H27" s="34"/>
      <c r="I27" s="29"/>
      <c r="K27" s="15">
        <f>SUM(K9:K26)</f>
        <v>17685156191837</v>
      </c>
      <c r="M27" s="15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4"/>
  <sheetViews>
    <sheetView rightToLeft="1" view="pageBreakPreview" zoomScaleNormal="100" zoomScaleSheetLayoutView="100" workbookViewId="0">
      <selection activeCell="A9" sqref="A9:B19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20.28515625" style="19" bestFit="1" customWidth="1"/>
    <col min="5" max="5" width="1.28515625" style="19" customWidth="1"/>
    <col min="6" max="6" width="20.42578125" style="19" bestFit="1" customWidth="1"/>
    <col min="7" max="7" width="1.28515625" style="19" customWidth="1"/>
    <col min="8" max="8" width="19.28515625" style="19" bestFit="1" customWidth="1"/>
    <col min="9" max="9" width="1.28515625" style="19" customWidth="1"/>
    <col min="10" max="10" width="20.28515625" style="19" bestFit="1" customWidth="1"/>
    <col min="11" max="11" width="1.28515625" customWidth="1"/>
    <col min="12" max="12" width="19.42578125" customWidth="1"/>
    <col min="13" max="13" width="2.42578125" customWidth="1"/>
  </cols>
  <sheetData>
    <row r="1" spans="1:12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21.7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14.45" customHeight="1" x14ac:dyDescent="0.2"/>
    <row r="5" spans="1:12" ht="14.45" customHeight="1" x14ac:dyDescent="0.2">
      <c r="A5" s="1" t="s">
        <v>190</v>
      </c>
      <c r="B5" s="71" t="s">
        <v>191</v>
      </c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ht="14.45" customHeight="1" x14ac:dyDescent="0.2">
      <c r="D6" s="21" t="s">
        <v>7</v>
      </c>
      <c r="F6" s="68" t="s">
        <v>8</v>
      </c>
      <c r="G6" s="68"/>
      <c r="H6" s="68"/>
      <c r="J6" s="21" t="s">
        <v>9</v>
      </c>
    </row>
    <row r="7" spans="1:12" ht="14.45" customHeight="1" x14ac:dyDescent="0.2">
      <c r="D7" s="20"/>
      <c r="F7" s="20"/>
      <c r="G7" s="20"/>
      <c r="H7" s="20"/>
      <c r="J7" s="20"/>
    </row>
    <row r="8" spans="1:12" ht="14.45" customHeight="1" x14ac:dyDescent="0.2">
      <c r="A8" s="67" t="s">
        <v>192</v>
      </c>
      <c r="B8" s="67"/>
      <c r="D8" s="21" t="s">
        <v>193</v>
      </c>
      <c r="F8" s="21" t="s">
        <v>194</v>
      </c>
      <c r="H8" s="21" t="s">
        <v>195</v>
      </c>
      <c r="J8" s="21" t="s">
        <v>193</v>
      </c>
      <c r="L8" s="2" t="s">
        <v>18</v>
      </c>
    </row>
    <row r="9" spans="1:12" ht="21.75" customHeight="1" x14ac:dyDescent="0.2">
      <c r="A9" s="69" t="s">
        <v>293</v>
      </c>
      <c r="B9" s="69"/>
      <c r="D9" s="23">
        <v>368057733</v>
      </c>
      <c r="F9" s="23">
        <v>1559757</v>
      </c>
      <c r="H9" s="23">
        <v>0</v>
      </c>
      <c r="J9" s="23">
        <v>369617490</v>
      </c>
      <c r="L9" s="40">
        <f t="shared" ref="L9:L19" si="0">J9/42361904003788</f>
        <v>8.7252331709865729E-6</v>
      </c>
    </row>
    <row r="10" spans="1:12" ht="21.75" customHeight="1" x14ac:dyDescent="0.2">
      <c r="A10" s="76" t="s">
        <v>294</v>
      </c>
      <c r="B10" s="76"/>
      <c r="D10" s="24">
        <v>1255469</v>
      </c>
      <c r="F10" s="24">
        <v>2389</v>
      </c>
      <c r="H10" s="24">
        <v>693000</v>
      </c>
      <c r="J10" s="24">
        <v>564858</v>
      </c>
      <c r="L10" s="40">
        <f t="shared" si="0"/>
        <v>1.3334103206255564E-8</v>
      </c>
    </row>
    <row r="11" spans="1:12" ht="21.75" customHeight="1" x14ac:dyDescent="0.2">
      <c r="A11" s="76" t="s">
        <v>295</v>
      </c>
      <c r="B11" s="76"/>
      <c r="D11" s="24">
        <v>822527526</v>
      </c>
      <c r="F11" s="24">
        <v>1403676959533</v>
      </c>
      <c r="H11" s="24">
        <v>1403796235683</v>
      </c>
      <c r="J11" s="24">
        <v>703251376</v>
      </c>
      <c r="L11" s="40">
        <f t="shared" si="0"/>
        <v>1.6601033228749948E-5</v>
      </c>
    </row>
    <row r="12" spans="1:12" ht="21.75" customHeight="1" x14ac:dyDescent="0.2">
      <c r="A12" s="76" t="s">
        <v>296</v>
      </c>
      <c r="B12" s="76"/>
      <c r="D12" s="24">
        <v>150000</v>
      </c>
      <c r="F12" s="24">
        <v>0</v>
      </c>
      <c r="H12" s="24">
        <v>0</v>
      </c>
      <c r="J12" s="24">
        <v>150000</v>
      </c>
      <c r="L12" s="40">
        <f t="shared" si="0"/>
        <v>3.5409173295559853E-9</v>
      </c>
    </row>
    <row r="13" spans="1:12" ht="21.75" customHeight="1" x14ac:dyDescent="0.2">
      <c r="A13" s="76" t="s">
        <v>292</v>
      </c>
      <c r="B13" s="76"/>
      <c r="D13" s="24">
        <v>2237951</v>
      </c>
      <c r="F13" s="24">
        <v>9504</v>
      </c>
      <c r="H13" s="24">
        <v>0</v>
      </c>
      <c r="J13" s="24">
        <v>2247455</v>
      </c>
      <c r="L13" s="40">
        <f t="shared" si="0"/>
        <v>5.3053682379314977E-8</v>
      </c>
    </row>
    <row r="14" spans="1:12" ht="21.75" customHeight="1" x14ac:dyDescent="0.2">
      <c r="A14" s="76" t="s">
        <v>291</v>
      </c>
      <c r="B14" s="76"/>
      <c r="D14" s="24">
        <v>0</v>
      </c>
      <c r="F14" s="24">
        <v>2000000</v>
      </c>
      <c r="H14" s="24">
        <v>1697000</v>
      </c>
      <c r="J14" s="24">
        <v>303000</v>
      </c>
      <c r="L14" s="40">
        <f t="shared" si="0"/>
        <v>7.15265300570309E-9</v>
      </c>
    </row>
    <row r="15" spans="1:12" ht="21.75" customHeight="1" x14ac:dyDescent="0.2">
      <c r="A15" s="76" t="s">
        <v>290</v>
      </c>
      <c r="B15" s="76"/>
      <c r="D15" s="24">
        <v>720680293651</v>
      </c>
      <c r="F15" s="24">
        <v>734804668520</v>
      </c>
      <c r="H15" s="24">
        <v>1455480750000</v>
      </c>
      <c r="J15" s="24">
        <v>4212171</v>
      </c>
      <c r="L15" s="40">
        <f t="shared" si="0"/>
        <v>9.9432995259687751E-8</v>
      </c>
    </row>
    <row r="16" spans="1:12" ht="21.75" customHeight="1" x14ac:dyDescent="0.2">
      <c r="A16" s="76" t="s">
        <v>289</v>
      </c>
      <c r="B16" s="76"/>
      <c r="D16" s="24">
        <v>3851367488821</v>
      </c>
      <c r="F16" s="24">
        <v>1698002230955</v>
      </c>
      <c r="H16" s="24">
        <v>1700273312500</v>
      </c>
      <c r="J16" s="24">
        <v>3849096407276</v>
      </c>
      <c r="L16" s="40">
        <f t="shared" si="0"/>
        <v>9.0862214477701805E-2</v>
      </c>
    </row>
    <row r="17" spans="1:12" ht="21.75" customHeight="1" x14ac:dyDescent="0.2">
      <c r="A17" s="76" t="s">
        <v>288</v>
      </c>
      <c r="B17" s="76"/>
      <c r="D17" s="24">
        <v>214510819099</v>
      </c>
      <c r="F17" s="24">
        <v>3167795546849</v>
      </c>
      <c r="H17" s="24">
        <v>1583504154000</v>
      </c>
      <c r="J17" s="24">
        <v>1798802211948</v>
      </c>
      <c r="L17" s="40">
        <f t="shared" si="0"/>
        <v>4.2462732831535406E-2</v>
      </c>
    </row>
    <row r="18" spans="1:12" ht="21.75" customHeight="1" x14ac:dyDescent="0.2">
      <c r="A18" s="76" t="s">
        <v>287</v>
      </c>
      <c r="B18" s="76"/>
      <c r="D18" s="24">
        <v>4774894370510</v>
      </c>
      <c r="F18" s="24">
        <v>2926383338206</v>
      </c>
      <c r="H18" s="24">
        <v>1523764875000</v>
      </c>
      <c r="J18" s="24">
        <v>6177512833716</v>
      </c>
      <c r="L18" s="40">
        <f t="shared" si="0"/>
        <v>0.14582708164306324</v>
      </c>
    </row>
    <row r="19" spans="1:12" ht="21.75" customHeight="1" x14ac:dyDescent="0.2">
      <c r="A19" s="76" t="s">
        <v>286</v>
      </c>
      <c r="B19" s="76"/>
      <c r="D19" s="24">
        <v>880011797351</v>
      </c>
      <c r="F19" s="24">
        <v>619613936640</v>
      </c>
      <c r="H19" s="24">
        <v>1169228595300</v>
      </c>
      <c r="J19" s="24">
        <v>330397138691</v>
      </c>
      <c r="L19" s="40">
        <f t="shared" si="0"/>
        <v>7.7993930268444945E-3</v>
      </c>
    </row>
    <row r="20" spans="1:12" ht="21.75" customHeight="1" thickBot="1" x14ac:dyDescent="0.25">
      <c r="A20" s="65" t="s">
        <v>74</v>
      </c>
      <c r="B20" s="65"/>
      <c r="D20" s="26">
        <f>SUM(D9:D19)</f>
        <v>10442658998111</v>
      </c>
      <c r="F20" s="26">
        <f>SUM(F9:F19)</f>
        <v>10550280252353</v>
      </c>
      <c r="H20" s="26">
        <f>SUM(H9:H19)</f>
        <v>8836050312483</v>
      </c>
      <c r="J20" s="26">
        <f>SUM(J9:J19)</f>
        <v>12156888937981</v>
      </c>
      <c r="L20" s="41">
        <f>SUM(L9:L19)</f>
        <v>0.28697692475989589</v>
      </c>
    </row>
    <row r="23" spans="1:12" x14ac:dyDescent="0.2">
      <c r="D23" s="49">
        <f>19140269504226-8697610506115</f>
        <v>10442658998111</v>
      </c>
      <c r="E23" s="49"/>
      <c r="F23" s="50">
        <v>10550280252353</v>
      </c>
      <c r="H23" s="49">
        <v>8836050312483</v>
      </c>
      <c r="I23" s="49"/>
      <c r="J23" s="50">
        <v>12156888937981</v>
      </c>
    </row>
    <row r="24" spans="1:12" x14ac:dyDescent="0.2">
      <c r="D24" s="28">
        <f>D23-D20</f>
        <v>0</v>
      </c>
      <c r="E24"/>
      <c r="F24" s="28">
        <f>F23-F20</f>
        <v>0</v>
      </c>
      <c r="H24" s="28">
        <f>H23-H20</f>
        <v>0</v>
      </c>
      <c r="I24"/>
      <c r="J24" s="28">
        <f>J23-J20</f>
        <v>0</v>
      </c>
    </row>
  </sheetData>
  <mergeCells count="18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8:B18"/>
    <mergeCell ref="A19:B19"/>
    <mergeCell ref="A20:B20"/>
    <mergeCell ref="A13:B13"/>
    <mergeCell ref="A14:B14"/>
    <mergeCell ref="A15:B15"/>
    <mergeCell ref="A16:B16"/>
    <mergeCell ref="A17:B17"/>
  </mergeCells>
  <pageMargins left="0.39" right="0.39" top="0.39" bottom="0.39" header="0" footer="0"/>
  <pageSetup scale="8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Normal="100" zoomScaleSheetLayoutView="100" workbookViewId="0">
      <selection activeCell="H13" sqref="H13"/>
    </sheetView>
  </sheetViews>
  <sheetFormatPr defaultRowHeight="12.75" x14ac:dyDescent="0.2"/>
  <cols>
    <col min="1" max="1" width="2.5703125" customWidth="1"/>
    <col min="2" max="2" width="49.855468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21.75" customHeight="1" x14ac:dyDescent="0.2">
      <c r="A2" s="60" t="s">
        <v>196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4.45" customHeight="1" x14ac:dyDescent="0.2"/>
    <row r="5" spans="1:10" ht="29.1" customHeight="1" x14ac:dyDescent="0.2">
      <c r="A5" s="1" t="s">
        <v>197</v>
      </c>
      <c r="B5" s="71" t="s">
        <v>198</v>
      </c>
      <c r="C5" s="71"/>
      <c r="D5" s="71"/>
      <c r="E5" s="71"/>
      <c r="F5" s="71"/>
      <c r="G5" s="71"/>
      <c r="H5" s="71"/>
      <c r="I5" s="71"/>
      <c r="J5" s="71"/>
    </row>
    <row r="6" spans="1:10" ht="14.45" customHeight="1" x14ac:dyDescent="0.2"/>
    <row r="7" spans="1:10" ht="14.45" customHeight="1" x14ac:dyDescent="0.2">
      <c r="A7" s="67" t="s">
        <v>199</v>
      </c>
      <c r="B7" s="67"/>
      <c r="D7" s="2" t="s">
        <v>200</v>
      </c>
      <c r="F7" s="2" t="s">
        <v>193</v>
      </c>
      <c r="H7" s="2" t="s">
        <v>201</v>
      </c>
      <c r="J7" s="2" t="s">
        <v>202</v>
      </c>
    </row>
    <row r="8" spans="1:10" ht="21.75" customHeight="1" x14ac:dyDescent="0.2">
      <c r="A8" s="69" t="s">
        <v>203</v>
      </c>
      <c r="B8" s="69"/>
      <c r="D8" s="5" t="s">
        <v>204</v>
      </c>
      <c r="F8" s="23">
        <f>'درآمد سرمایه گذاری در سهام'!T64</f>
        <v>-1947440545</v>
      </c>
      <c r="H8" s="40">
        <f t="shared" ref="H8:H10" si="0">F8/2191011515012</f>
        <v>-8.8883172528161447E-4</v>
      </c>
      <c r="J8" s="40">
        <f t="shared" ref="J8:J10" si="1">F8/42361904003788</f>
        <v>-4.5971506493803019E-5</v>
      </c>
    </row>
    <row r="9" spans="1:10" ht="21.75" customHeight="1" x14ac:dyDescent="0.2">
      <c r="A9" s="61" t="s">
        <v>205</v>
      </c>
      <c r="B9" s="61"/>
      <c r="D9" s="8" t="s">
        <v>206</v>
      </c>
      <c r="F9" s="24">
        <f>'درآمد سرمایه گذاری در صندوق'!T20</f>
        <v>-1025559458</v>
      </c>
      <c r="H9" s="40">
        <f t="shared" si="0"/>
        <v>-4.6807579557352674E-4</v>
      </c>
      <c r="J9" s="40">
        <f t="shared" si="1"/>
        <v>-2.4209475048814957E-5</v>
      </c>
    </row>
    <row r="10" spans="1:10" ht="21.75" customHeight="1" x14ac:dyDescent="0.2">
      <c r="A10" s="61" t="s">
        <v>207</v>
      </c>
      <c r="B10" s="61"/>
      <c r="D10" s="8" t="s">
        <v>208</v>
      </c>
      <c r="F10" s="24">
        <f>'درآمد سرمایه گذاری در اوراق به'!R29</f>
        <v>1596868185624</v>
      </c>
      <c r="H10" s="40">
        <f t="shared" si="0"/>
        <v>0.72882692522738934</v>
      </c>
      <c r="J10" s="40">
        <f t="shared" si="1"/>
        <v>3.7695854876617634E-2</v>
      </c>
    </row>
    <row r="11" spans="1:10" ht="21.75" customHeight="1" x14ac:dyDescent="0.2">
      <c r="A11" s="61" t="s">
        <v>209</v>
      </c>
      <c r="B11" s="61"/>
      <c r="D11" s="8" t="s">
        <v>210</v>
      </c>
      <c r="F11" s="24">
        <f>'درآمد سپرده بانکی'!H17</f>
        <v>589086965192</v>
      </c>
      <c r="H11" s="40">
        <f>F11/2191011515012</f>
        <v>0.26886529858733926</v>
      </c>
      <c r="J11" s="40">
        <f>F11/42361904003788</f>
        <v>1.3906054957759309E-2</v>
      </c>
    </row>
    <row r="12" spans="1:10" ht="21.75" customHeight="1" x14ac:dyDescent="0.2">
      <c r="A12" s="63" t="s">
        <v>211</v>
      </c>
      <c r="B12" s="63"/>
      <c r="D12" s="11" t="s">
        <v>212</v>
      </c>
      <c r="F12" s="25">
        <f>'سایر درآمدها'!F11</f>
        <v>5054815018</v>
      </c>
      <c r="H12" s="40">
        <f>F12/2191011515012</f>
        <v>2.3070691246332019E-3</v>
      </c>
      <c r="J12" s="40">
        <f>F12/42361904003788</f>
        <v>1.1932454729957366E-4</v>
      </c>
    </row>
    <row r="13" spans="1:10" ht="21.75" customHeight="1" x14ac:dyDescent="0.2">
      <c r="A13" s="65" t="s">
        <v>74</v>
      </c>
      <c r="B13" s="65"/>
      <c r="D13" s="15"/>
      <c r="F13" s="26">
        <v>1097881778742</v>
      </c>
      <c r="H13" s="41">
        <f>SUM(H8:H12)</f>
        <v>0.9986423854185067</v>
      </c>
      <c r="J13" s="41">
        <f>SUM(J8:J12)</f>
        <v>5.1651053400133894E-2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68"/>
  <sheetViews>
    <sheetView rightToLeft="1" view="pageBreakPreview" topLeftCell="A49" zoomScaleNormal="100" zoomScaleSheetLayoutView="100" workbookViewId="0">
      <selection activeCell="H68" sqref="H68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6.140625" style="19" bestFit="1" customWidth="1"/>
    <col min="5" max="5" width="1.28515625" style="19" customWidth="1"/>
    <col min="6" max="6" width="18.28515625" style="19" bestFit="1" customWidth="1"/>
    <col min="7" max="7" width="1.28515625" style="19" customWidth="1"/>
    <col min="8" max="8" width="17.5703125" style="19" bestFit="1" customWidth="1"/>
    <col min="9" max="9" width="1.28515625" style="19" customWidth="1"/>
    <col min="10" max="10" width="18.140625" style="19" bestFit="1" customWidth="1"/>
    <col min="11" max="11" width="1.28515625" customWidth="1"/>
    <col min="12" max="12" width="17.28515625" bestFit="1" customWidth="1"/>
    <col min="13" max="13" width="1.28515625" customWidth="1"/>
    <col min="14" max="14" width="16.140625" style="19" bestFit="1" customWidth="1"/>
    <col min="15" max="15" width="1.28515625" style="19" customWidth="1"/>
    <col min="16" max="16" width="18.28515625" style="19" bestFit="1" customWidth="1"/>
    <col min="17" max="17" width="1.28515625" style="19" customWidth="1"/>
    <col min="18" max="18" width="17.5703125" style="19" bestFit="1" customWidth="1"/>
    <col min="19" max="19" width="1.28515625" style="19" customWidth="1"/>
    <col min="20" max="20" width="18.140625" style="19" bestFit="1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29.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22" ht="21.75" customHeight="1" x14ac:dyDescent="0.2">
      <c r="A2" s="60" t="s">
        <v>196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spans="1:22" ht="21.7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spans="1:22" ht="14.45" customHeight="1" x14ac:dyDescent="0.2"/>
    <row r="5" spans="1:22" ht="14.45" customHeight="1" x14ac:dyDescent="0.2">
      <c r="A5" s="1" t="s">
        <v>213</v>
      </c>
      <c r="B5" s="71" t="s">
        <v>214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22" ht="14.45" customHeight="1" x14ac:dyDescent="0.2">
      <c r="D6" s="67" t="s">
        <v>215</v>
      </c>
      <c r="E6" s="67"/>
      <c r="F6" s="67"/>
      <c r="G6" s="67"/>
      <c r="H6" s="67"/>
      <c r="I6" s="67"/>
      <c r="J6" s="67"/>
      <c r="K6" s="67"/>
      <c r="L6" s="67"/>
      <c r="N6" s="67" t="s">
        <v>216</v>
      </c>
      <c r="O6" s="67"/>
      <c r="P6" s="67"/>
      <c r="Q6" s="67"/>
      <c r="R6" s="67"/>
      <c r="S6" s="67"/>
      <c r="T6" s="67"/>
      <c r="U6" s="67"/>
      <c r="V6" s="67"/>
    </row>
    <row r="7" spans="1:22" ht="14.45" customHeight="1" x14ac:dyDescent="0.2">
      <c r="D7" s="20"/>
      <c r="E7" s="20"/>
      <c r="F7" s="20"/>
      <c r="G7" s="20"/>
      <c r="H7" s="20"/>
      <c r="I7" s="20"/>
      <c r="J7" s="72" t="s">
        <v>74</v>
      </c>
      <c r="K7" s="72"/>
      <c r="L7" s="72"/>
      <c r="N7" s="20"/>
      <c r="O7" s="20"/>
      <c r="P7" s="20"/>
      <c r="Q7" s="20"/>
      <c r="R7" s="20"/>
      <c r="S7" s="20"/>
      <c r="T7" s="72" t="s">
        <v>74</v>
      </c>
      <c r="U7" s="72"/>
      <c r="V7" s="72"/>
    </row>
    <row r="8" spans="1:22" ht="14.45" customHeight="1" x14ac:dyDescent="0.2">
      <c r="A8" s="67" t="s">
        <v>217</v>
      </c>
      <c r="B8" s="67"/>
      <c r="D8" s="21" t="s">
        <v>218</v>
      </c>
      <c r="F8" s="21" t="s">
        <v>219</v>
      </c>
      <c r="H8" s="21" t="s">
        <v>220</v>
      </c>
      <c r="J8" s="22" t="s">
        <v>193</v>
      </c>
      <c r="K8" s="3"/>
      <c r="L8" s="4" t="s">
        <v>201</v>
      </c>
      <c r="N8" s="21" t="s">
        <v>218</v>
      </c>
      <c r="P8" s="53" t="s">
        <v>219</v>
      </c>
      <c r="R8" s="21" t="s">
        <v>220</v>
      </c>
      <c r="T8" s="22" t="s">
        <v>193</v>
      </c>
      <c r="U8" s="3"/>
      <c r="V8" s="4" t="s">
        <v>201</v>
      </c>
    </row>
    <row r="9" spans="1:22" ht="21.75" customHeight="1" x14ac:dyDescent="0.2">
      <c r="A9" s="69" t="s">
        <v>36</v>
      </c>
      <c r="B9" s="69"/>
      <c r="D9" s="23">
        <v>0</v>
      </c>
      <c r="F9" s="23">
        <v>0</v>
      </c>
      <c r="H9" s="23">
        <v>118012675427</v>
      </c>
      <c r="J9" s="23">
        <v>118012675427</v>
      </c>
      <c r="L9" s="40">
        <f t="shared" ref="L9:L61" si="0">J9/1101487133757</f>
        <v>0.10713940436551198</v>
      </c>
      <c r="N9" s="23">
        <v>0</v>
      </c>
      <c r="P9" s="37">
        <v>0</v>
      </c>
      <c r="R9" s="23">
        <v>118012675427</v>
      </c>
      <c r="T9" s="23">
        <v>118012675427</v>
      </c>
      <c r="V9" s="40">
        <f t="shared" ref="V9:V61" si="1">T9/2191011515012</f>
        <v>5.3862188591169341E-2</v>
      </c>
    </row>
    <row r="10" spans="1:22" ht="21.75" customHeight="1" x14ac:dyDescent="0.2">
      <c r="A10" s="61" t="s">
        <v>71</v>
      </c>
      <c r="B10" s="61"/>
      <c r="D10" s="24">
        <v>1390870064</v>
      </c>
      <c r="F10" s="24">
        <v>-1350347080</v>
      </c>
      <c r="H10" s="24">
        <v>0</v>
      </c>
      <c r="J10" s="24">
        <v>40522984</v>
      </c>
      <c r="L10" s="40">
        <f t="shared" si="0"/>
        <v>3.6789339392265481E-5</v>
      </c>
      <c r="N10" s="24">
        <v>1390870064</v>
      </c>
      <c r="P10" s="35">
        <v>161724537</v>
      </c>
      <c r="R10" s="24">
        <v>0</v>
      </c>
      <c r="T10" s="24">
        <v>1552594601</v>
      </c>
      <c r="V10" s="40">
        <f t="shared" si="1"/>
        <v>7.0862000969059108E-4</v>
      </c>
    </row>
    <row r="11" spans="1:22" ht="21.75" customHeight="1" x14ac:dyDescent="0.2">
      <c r="A11" s="61" t="s">
        <v>48</v>
      </c>
      <c r="B11" s="61"/>
      <c r="D11" s="24">
        <v>1677193419</v>
      </c>
      <c r="F11" s="24">
        <v>-1751370598</v>
      </c>
      <c r="H11" s="24">
        <v>0</v>
      </c>
      <c r="J11" s="24">
        <v>-74177179</v>
      </c>
      <c r="L11" s="40">
        <f t="shared" si="0"/>
        <v>-6.7342755740589785E-5</v>
      </c>
      <c r="N11" s="24">
        <v>1677193419</v>
      </c>
      <c r="P11" s="35">
        <v>-1751370598</v>
      </c>
      <c r="R11" s="24">
        <v>0</v>
      </c>
      <c r="T11" s="24">
        <v>-74177179</v>
      </c>
      <c r="V11" s="40">
        <f t="shared" si="1"/>
        <v>-3.3855220975227842E-5</v>
      </c>
    </row>
    <row r="12" spans="1:22" ht="21.75" customHeight="1" x14ac:dyDescent="0.2">
      <c r="A12" s="61" t="s">
        <v>68</v>
      </c>
      <c r="B12" s="61"/>
      <c r="D12" s="24">
        <v>1930999187</v>
      </c>
      <c r="F12" s="24">
        <v>-2024230650</v>
      </c>
      <c r="H12" s="24">
        <v>0</v>
      </c>
      <c r="J12" s="24">
        <v>-93231463</v>
      </c>
      <c r="L12" s="40">
        <f t="shared" si="0"/>
        <v>-8.4641445317660763E-5</v>
      </c>
      <c r="N12" s="24">
        <v>1930999187</v>
      </c>
      <c r="P12" s="35">
        <v>-2024230650</v>
      </c>
      <c r="R12" s="24">
        <v>0</v>
      </c>
      <c r="T12" s="24">
        <v>-93231463</v>
      </c>
      <c r="V12" s="40">
        <f t="shared" si="1"/>
        <v>-4.2551790513747886E-5</v>
      </c>
    </row>
    <row r="13" spans="1:22" ht="21.75" customHeight="1" x14ac:dyDescent="0.2">
      <c r="A13" s="61" t="s">
        <v>33</v>
      </c>
      <c r="B13" s="61"/>
      <c r="D13" s="24">
        <v>0</v>
      </c>
      <c r="F13" s="24">
        <v>1024866070</v>
      </c>
      <c r="H13" s="24">
        <v>0</v>
      </c>
      <c r="J13" s="24">
        <v>1024866070</v>
      </c>
      <c r="L13" s="40">
        <f t="shared" si="0"/>
        <v>9.3043853041146509E-4</v>
      </c>
      <c r="N13" s="24">
        <v>0</v>
      </c>
      <c r="P13" s="35">
        <v>1024866070</v>
      </c>
      <c r="R13" s="24">
        <v>0</v>
      </c>
      <c r="T13" s="24">
        <v>1024866070</v>
      </c>
      <c r="V13" s="40">
        <f t="shared" si="1"/>
        <v>4.6775932621896188E-4</v>
      </c>
    </row>
    <row r="14" spans="1:22" ht="21.75" customHeight="1" x14ac:dyDescent="0.2">
      <c r="A14" s="61" t="s">
        <v>40</v>
      </c>
      <c r="B14" s="61"/>
      <c r="D14" s="24">
        <v>0</v>
      </c>
      <c r="F14" s="24">
        <v>-95054504</v>
      </c>
      <c r="H14" s="24">
        <v>0</v>
      </c>
      <c r="J14" s="24">
        <v>-95054504</v>
      </c>
      <c r="L14" s="40">
        <f t="shared" si="0"/>
        <v>-8.6296517759389509E-5</v>
      </c>
      <c r="N14" s="24">
        <v>0</v>
      </c>
      <c r="P14" s="35">
        <v>-95054504</v>
      </c>
      <c r="R14" s="24">
        <v>0</v>
      </c>
      <c r="T14" s="24">
        <v>-95054504</v>
      </c>
      <c r="V14" s="40">
        <f t="shared" si="1"/>
        <v>-4.3383845018030126E-5</v>
      </c>
    </row>
    <row r="15" spans="1:22" ht="21.75" customHeight="1" x14ac:dyDescent="0.2">
      <c r="A15" s="61" t="s">
        <v>44</v>
      </c>
      <c r="B15" s="61"/>
      <c r="D15" s="24">
        <v>0</v>
      </c>
      <c r="F15" s="24">
        <v>0</v>
      </c>
      <c r="H15" s="24">
        <v>0</v>
      </c>
      <c r="J15" s="24">
        <v>0</v>
      </c>
      <c r="L15" s="40">
        <f t="shared" si="0"/>
        <v>0</v>
      </c>
      <c r="N15" s="24">
        <v>0</v>
      </c>
      <c r="P15" s="35">
        <v>0</v>
      </c>
      <c r="R15" s="24">
        <v>0</v>
      </c>
      <c r="T15" s="24">
        <v>0</v>
      </c>
      <c r="V15" s="40">
        <f t="shared" si="1"/>
        <v>0</v>
      </c>
    </row>
    <row r="16" spans="1:22" ht="21.75" customHeight="1" x14ac:dyDescent="0.2">
      <c r="A16" s="61" t="s">
        <v>39</v>
      </c>
      <c r="B16" s="61"/>
      <c r="D16" s="24">
        <v>0</v>
      </c>
      <c r="F16" s="24">
        <v>-5458774951</v>
      </c>
      <c r="H16" s="24">
        <v>0</v>
      </c>
      <c r="J16" s="24">
        <v>-5458774951</v>
      </c>
      <c r="L16" s="40">
        <f t="shared" si="0"/>
        <v>-4.9558227088690307E-3</v>
      </c>
      <c r="N16" s="24">
        <v>0</v>
      </c>
      <c r="P16" s="35">
        <v>-5458774951</v>
      </c>
      <c r="R16" s="24">
        <v>0</v>
      </c>
      <c r="T16" s="24">
        <v>-5458774951</v>
      </c>
      <c r="V16" s="40">
        <f t="shared" si="1"/>
        <v>-2.4914405577508352E-3</v>
      </c>
    </row>
    <row r="17" spans="1:22" ht="21.75" customHeight="1" x14ac:dyDescent="0.2">
      <c r="A17" s="61" t="s">
        <v>45</v>
      </c>
      <c r="B17" s="61"/>
      <c r="D17" s="24">
        <v>0</v>
      </c>
      <c r="F17" s="24">
        <v>0</v>
      </c>
      <c r="H17" s="24">
        <v>0</v>
      </c>
      <c r="J17" s="24">
        <v>0</v>
      </c>
      <c r="L17" s="40">
        <f t="shared" si="0"/>
        <v>0</v>
      </c>
      <c r="N17" s="24">
        <v>0</v>
      </c>
      <c r="P17" s="35">
        <v>0</v>
      </c>
      <c r="R17" s="24">
        <v>0</v>
      </c>
      <c r="T17" s="24">
        <v>0</v>
      </c>
      <c r="V17" s="40">
        <f t="shared" si="1"/>
        <v>0</v>
      </c>
    </row>
    <row r="18" spans="1:22" ht="21.75" customHeight="1" x14ac:dyDescent="0.2">
      <c r="A18" s="61" t="s">
        <v>27</v>
      </c>
      <c r="B18" s="61"/>
      <c r="D18" s="24">
        <v>0</v>
      </c>
      <c r="F18" s="24">
        <v>-10249355284</v>
      </c>
      <c r="H18" s="24">
        <v>0</v>
      </c>
      <c r="J18" s="24">
        <v>-10249355284</v>
      </c>
      <c r="L18" s="40">
        <f t="shared" si="0"/>
        <v>-9.305015891598347E-3</v>
      </c>
      <c r="N18" s="24">
        <v>0</v>
      </c>
      <c r="P18" s="35">
        <v>-10249355284</v>
      </c>
      <c r="R18" s="24">
        <v>0</v>
      </c>
      <c r="T18" s="24">
        <v>-10249355284</v>
      </c>
      <c r="V18" s="40">
        <f t="shared" si="1"/>
        <v>-4.6779102774107805E-3</v>
      </c>
    </row>
    <row r="19" spans="1:22" ht="21.75" customHeight="1" x14ac:dyDescent="0.2">
      <c r="A19" s="61" t="s">
        <v>46</v>
      </c>
      <c r="B19" s="61"/>
      <c r="D19" s="24">
        <v>0</v>
      </c>
      <c r="F19" s="24">
        <v>-1149346341</v>
      </c>
      <c r="H19" s="24">
        <v>0</v>
      </c>
      <c r="J19" s="24">
        <v>-1149346341</v>
      </c>
      <c r="L19" s="40">
        <f t="shared" si="0"/>
        <v>-1.0434496289391595E-3</v>
      </c>
      <c r="N19" s="24">
        <v>0</v>
      </c>
      <c r="P19" s="35">
        <v>-1149346341</v>
      </c>
      <c r="R19" s="24">
        <v>0</v>
      </c>
      <c r="T19" s="24">
        <v>-1149346341</v>
      </c>
      <c r="V19" s="40">
        <f t="shared" si="1"/>
        <v>-5.2457339138799782E-4</v>
      </c>
    </row>
    <row r="20" spans="1:22" ht="21.75" customHeight="1" x14ac:dyDescent="0.2">
      <c r="A20" s="61" t="s">
        <v>61</v>
      </c>
      <c r="B20" s="61"/>
      <c r="D20" s="24">
        <v>0</v>
      </c>
      <c r="F20" s="24">
        <v>0</v>
      </c>
      <c r="H20" s="24">
        <v>0</v>
      </c>
      <c r="J20" s="24">
        <v>0</v>
      </c>
      <c r="L20" s="40">
        <f t="shared" si="0"/>
        <v>0</v>
      </c>
      <c r="N20" s="24">
        <v>0</v>
      </c>
      <c r="P20" s="35">
        <v>0</v>
      </c>
      <c r="R20" s="24">
        <v>0</v>
      </c>
      <c r="T20" s="24">
        <v>0</v>
      </c>
      <c r="V20" s="40">
        <f t="shared" si="1"/>
        <v>0</v>
      </c>
    </row>
    <row r="21" spans="1:22" ht="21.75" customHeight="1" x14ac:dyDescent="0.2">
      <c r="A21" s="61" t="s">
        <v>38</v>
      </c>
      <c r="B21" s="61"/>
      <c r="D21" s="24">
        <v>0</v>
      </c>
      <c r="F21" s="24">
        <v>-1159962</v>
      </c>
      <c r="H21" s="24">
        <v>0</v>
      </c>
      <c r="J21" s="24">
        <v>-1159962</v>
      </c>
      <c r="L21" s="40">
        <f t="shared" si="0"/>
        <v>-1.0530871986162483E-6</v>
      </c>
      <c r="N21" s="24">
        <v>0</v>
      </c>
      <c r="P21" s="35">
        <v>-1159962</v>
      </c>
      <c r="R21" s="24">
        <v>0</v>
      </c>
      <c r="T21" s="24">
        <v>-1159962</v>
      </c>
      <c r="V21" s="40">
        <f t="shared" si="1"/>
        <v>-5.294184864170588E-7</v>
      </c>
    </row>
    <row r="22" spans="1:22" ht="21.75" customHeight="1" x14ac:dyDescent="0.2">
      <c r="A22" s="61" t="s">
        <v>66</v>
      </c>
      <c r="B22" s="61"/>
      <c r="D22" s="24">
        <v>0</v>
      </c>
      <c r="F22" s="24">
        <v>-5055710510</v>
      </c>
      <c r="H22" s="24">
        <v>0</v>
      </c>
      <c r="J22" s="24">
        <v>-5055710510</v>
      </c>
      <c r="L22" s="40">
        <f t="shared" si="0"/>
        <v>-4.5898952017312845E-3</v>
      </c>
      <c r="N22" s="24">
        <v>0</v>
      </c>
      <c r="P22" s="35">
        <v>-5055710510</v>
      </c>
      <c r="R22" s="24">
        <v>0</v>
      </c>
      <c r="T22" s="24">
        <v>-5055710510</v>
      </c>
      <c r="V22" s="40">
        <f t="shared" si="1"/>
        <v>-2.3074778363144795E-3</v>
      </c>
    </row>
    <row r="23" spans="1:22" ht="21.75" customHeight="1" x14ac:dyDescent="0.2">
      <c r="A23" s="61" t="s">
        <v>42</v>
      </c>
      <c r="B23" s="61"/>
      <c r="D23" s="24">
        <v>0</v>
      </c>
      <c r="F23" s="24">
        <v>0</v>
      </c>
      <c r="H23" s="24">
        <v>0</v>
      </c>
      <c r="J23" s="24">
        <v>0</v>
      </c>
      <c r="L23" s="40">
        <f t="shared" si="0"/>
        <v>0</v>
      </c>
      <c r="N23" s="24">
        <v>0</v>
      </c>
      <c r="P23" s="35">
        <v>0</v>
      </c>
      <c r="R23" s="24">
        <v>0</v>
      </c>
      <c r="T23" s="24">
        <v>0</v>
      </c>
      <c r="V23" s="40">
        <f t="shared" si="1"/>
        <v>0</v>
      </c>
    </row>
    <row r="24" spans="1:22" ht="21.75" customHeight="1" x14ac:dyDescent="0.2">
      <c r="A24" s="61" t="s">
        <v>58</v>
      </c>
      <c r="B24" s="61"/>
      <c r="D24" s="24">
        <v>0</v>
      </c>
      <c r="F24" s="24">
        <v>0</v>
      </c>
      <c r="H24" s="24">
        <v>0</v>
      </c>
      <c r="J24" s="24">
        <v>0</v>
      </c>
      <c r="L24" s="40">
        <f t="shared" si="0"/>
        <v>0</v>
      </c>
      <c r="N24" s="24">
        <v>0</v>
      </c>
      <c r="P24" s="35">
        <v>0</v>
      </c>
      <c r="R24" s="24">
        <v>0</v>
      </c>
      <c r="T24" s="24">
        <v>0</v>
      </c>
      <c r="V24" s="40">
        <f t="shared" si="1"/>
        <v>0</v>
      </c>
    </row>
    <row r="25" spans="1:22" ht="21.75" customHeight="1" x14ac:dyDescent="0.2">
      <c r="A25" s="61" t="s">
        <v>26</v>
      </c>
      <c r="B25" s="61"/>
      <c r="D25" s="24">
        <v>0</v>
      </c>
      <c r="F25" s="24">
        <v>0</v>
      </c>
      <c r="H25" s="24">
        <v>0</v>
      </c>
      <c r="J25" s="24">
        <v>0</v>
      </c>
      <c r="L25" s="40">
        <f t="shared" si="0"/>
        <v>0</v>
      </c>
      <c r="N25" s="24">
        <v>0</v>
      </c>
      <c r="P25" s="35">
        <v>0</v>
      </c>
      <c r="R25" s="24">
        <v>0</v>
      </c>
      <c r="T25" s="24">
        <v>0</v>
      </c>
      <c r="V25" s="40">
        <f t="shared" si="1"/>
        <v>0</v>
      </c>
    </row>
    <row r="26" spans="1:22" ht="21.75" customHeight="1" x14ac:dyDescent="0.2">
      <c r="A26" s="61" t="s">
        <v>59</v>
      </c>
      <c r="B26" s="61"/>
      <c r="D26" s="24">
        <v>0</v>
      </c>
      <c r="F26" s="24">
        <v>0</v>
      </c>
      <c r="H26" s="24">
        <v>0</v>
      </c>
      <c r="J26" s="24">
        <v>0</v>
      </c>
      <c r="L26" s="40">
        <f t="shared" si="0"/>
        <v>0</v>
      </c>
      <c r="N26" s="24">
        <v>0</v>
      </c>
      <c r="P26" s="35">
        <v>0</v>
      </c>
      <c r="R26" s="24">
        <v>0</v>
      </c>
      <c r="T26" s="24">
        <v>0</v>
      </c>
      <c r="V26" s="40">
        <f t="shared" si="1"/>
        <v>0</v>
      </c>
    </row>
    <row r="27" spans="1:22" ht="21.75" customHeight="1" x14ac:dyDescent="0.2">
      <c r="A27" s="61" t="s">
        <v>73</v>
      </c>
      <c r="B27" s="61"/>
      <c r="D27" s="24">
        <v>0</v>
      </c>
      <c r="F27" s="24">
        <v>152590373</v>
      </c>
      <c r="H27" s="24">
        <v>0</v>
      </c>
      <c r="J27" s="24">
        <v>152590373</v>
      </c>
      <c r="L27" s="40">
        <f t="shared" si="0"/>
        <v>1.3853123502181831E-4</v>
      </c>
      <c r="N27" s="24">
        <v>0</v>
      </c>
      <c r="P27" s="35">
        <v>152590373</v>
      </c>
      <c r="R27" s="24">
        <v>0</v>
      </c>
      <c r="T27" s="24">
        <v>152590373</v>
      </c>
      <c r="V27" s="40">
        <f t="shared" si="1"/>
        <v>6.9643802396521985E-5</v>
      </c>
    </row>
    <row r="28" spans="1:22" ht="21.75" customHeight="1" x14ac:dyDescent="0.2">
      <c r="A28" s="61" t="s">
        <v>50</v>
      </c>
      <c r="B28" s="61"/>
      <c r="D28" s="24">
        <v>0</v>
      </c>
      <c r="F28" s="24">
        <v>0</v>
      </c>
      <c r="H28" s="24">
        <v>0</v>
      </c>
      <c r="J28" s="24">
        <v>0</v>
      </c>
      <c r="L28" s="40">
        <f t="shared" si="0"/>
        <v>0</v>
      </c>
      <c r="N28" s="24">
        <v>0</v>
      </c>
      <c r="P28" s="35">
        <v>0</v>
      </c>
      <c r="R28" s="24">
        <v>0</v>
      </c>
      <c r="T28" s="24">
        <v>0</v>
      </c>
      <c r="V28" s="40">
        <f t="shared" si="1"/>
        <v>0</v>
      </c>
    </row>
    <row r="29" spans="1:22" ht="21.75" customHeight="1" x14ac:dyDescent="0.2">
      <c r="A29" s="61" t="s">
        <v>43</v>
      </c>
      <c r="B29" s="61"/>
      <c r="D29" s="24">
        <v>0</v>
      </c>
      <c r="F29" s="24">
        <v>0</v>
      </c>
      <c r="H29" s="24">
        <v>0</v>
      </c>
      <c r="J29" s="24">
        <v>0</v>
      </c>
      <c r="L29" s="40">
        <f t="shared" si="0"/>
        <v>0</v>
      </c>
      <c r="N29" s="24">
        <v>0</v>
      </c>
      <c r="P29" s="35">
        <v>0</v>
      </c>
      <c r="R29" s="24">
        <v>0</v>
      </c>
      <c r="T29" s="24">
        <v>0</v>
      </c>
      <c r="V29" s="40">
        <f t="shared" si="1"/>
        <v>0</v>
      </c>
    </row>
    <row r="30" spans="1:22" ht="21.75" customHeight="1" x14ac:dyDescent="0.2">
      <c r="A30" s="61" t="s">
        <v>24</v>
      </c>
      <c r="B30" s="61"/>
      <c r="D30" s="24">
        <v>0</v>
      </c>
      <c r="F30" s="24">
        <v>73088048</v>
      </c>
      <c r="H30" s="24">
        <v>0</v>
      </c>
      <c r="J30" s="24">
        <v>73088048</v>
      </c>
      <c r="L30" s="40">
        <f t="shared" si="0"/>
        <v>6.635397342382758E-5</v>
      </c>
      <c r="N30" s="24">
        <v>0</v>
      </c>
      <c r="P30" s="35">
        <v>73088048</v>
      </c>
      <c r="R30" s="24">
        <v>0</v>
      </c>
      <c r="T30" s="24">
        <v>73088048</v>
      </c>
      <c r="V30" s="40">
        <f t="shared" si="1"/>
        <v>3.3358130479565142E-5</v>
      </c>
    </row>
    <row r="31" spans="1:22" ht="21.75" customHeight="1" x14ac:dyDescent="0.2">
      <c r="A31" s="61" t="s">
        <v>34</v>
      </c>
      <c r="B31" s="61"/>
      <c r="D31" s="24">
        <v>0</v>
      </c>
      <c r="F31" s="24">
        <v>-104060565770</v>
      </c>
      <c r="H31" s="24">
        <v>0</v>
      </c>
      <c r="J31" s="24">
        <v>-104060565770</v>
      </c>
      <c r="L31" s="40">
        <f t="shared" si="0"/>
        <v>-9.4472792809722358E-2</v>
      </c>
      <c r="N31" s="24">
        <v>0</v>
      </c>
      <c r="P31" s="35">
        <v>-104060565770</v>
      </c>
      <c r="R31" s="24">
        <v>0</v>
      </c>
      <c r="T31" s="24">
        <v>-104060565770</v>
      </c>
      <c r="V31" s="40">
        <f t="shared" si="1"/>
        <v>-4.7494303456196152E-2</v>
      </c>
    </row>
    <row r="32" spans="1:22" ht="21.75" customHeight="1" x14ac:dyDescent="0.2">
      <c r="A32" s="61" t="s">
        <v>49</v>
      </c>
      <c r="B32" s="61"/>
      <c r="D32" s="24">
        <v>0</v>
      </c>
      <c r="F32" s="24">
        <v>0</v>
      </c>
      <c r="H32" s="24">
        <v>0</v>
      </c>
      <c r="J32" s="24">
        <v>0</v>
      </c>
      <c r="L32" s="40">
        <f t="shared" si="0"/>
        <v>0</v>
      </c>
      <c r="N32" s="24">
        <v>0</v>
      </c>
      <c r="P32" s="35">
        <v>0</v>
      </c>
      <c r="R32" s="24">
        <v>0</v>
      </c>
      <c r="T32" s="24">
        <v>0</v>
      </c>
      <c r="V32" s="40">
        <f t="shared" si="1"/>
        <v>0</v>
      </c>
    </row>
    <row r="33" spans="1:22" ht="21.75" customHeight="1" x14ac:dyDescent="0.2">
      <c r="A33" s="61" t="s">
        <v>63</v>
      </c>
      <c r="B33" s="61"/>
      <c r="D33" s="24">
        <v>0</v>
      </c>
      <c r="F33" s="24">
        <v>0</v>
      </c>
      <c r="H33" s="24">
        <v>0</v>
      </c>
      <c r="J33" s="24">
        <v>0</v>
      </c>
      <c r="L33" s="40">
        <f t="shared" si="0"/>
        <v>0</v>
      </c>
      <c r="N33" s="24">
        <v>0</v>
      </c>
      <c r="P33" s="35">
        <v>0</v>
      </c>
      <c r="R33" s="24">
        <v>0</v>
      </c>
      <c r="T33" s="24">
        <v>0</v>
      </c>
      <c r="V33" s="40">
        <f t="shared" si="1"/>
        <v>0</v>
      </c>
    </row>
    <row r="34" spans="1:22" ht="21.75" customHeight="1" x14ac:dyDescent="0.2">
      <c r="A34" s="61" t="s">
        <v>47</v>
      </c>
      <c r="B34" s="61"/>
      <c r="D34" s="24">
        <v>0</v>
      </c>
      <c r="F34" s="24">
        <v>-11858023408</v>
      </c>
      <c r="H34" s="24">
        <v>0</v>
      </c>
      <c r="J34" s="24">
        <v>-11858023408</v>
      </c>
      <c r="L34" s="40">
        <f t="shared" si="0"/>
        <v>-1.0765467016899363E-2</v>
      </c>
      <c r="N34" s="24">
        <v>0</v>
      </c>
      <c r="P34" s="35">
        <v>-11858023408</v>
      </c>
      <c r="R34" s="24">
        <v>0</v>
      </c>
      <c r="T34" s="24">
        <v>-11858023408</v>
      </c>
      <c r="V34" s="40">
        <f t="shared" si="1"/>
        <v>-5.4121228148520497E-3</v>
      </c>
    </row>
    <row r="35" spans="1:22" ht="21.75" customHeight="1" x14ac:dyDescent="0.2">
      <c r="A35" s="61" t="s">
        <v>20</v>
      </c>
      <c r="B35" s="61"/>
      <c r="D35" s="24">
        <v>0</v>
      </c>
      <c r="F35" s="24">
        <v>10191623817</v>
      </c>
      <c r="H35" s="24">
        <v>0</v>
      </c>
      <c r="J35" s="24">
        <v>10191623817</v>
      </c>
      <c r="L35" s="40">
        <f t="shared" si="0"/>
        <v>9.2526035980447351E-3</v>
      </c>
      <c r="N35" s="24">
        <v>0</v>
      </c>
      <c r="P35" s="35">
        <v>10191623817</v>
      </c>
      <c r="R35" s="24">
        <v>0</v>
      </c>
      <c r="T35" s="24">
        <v>10191623817</v>
      </c>
      <c r="V35" s="40">
        <f t="shared" si="1"/>
        <v>4.6515610471103254E-3</v>
      </c>
    </row>
    <row r="36" spans="1:22" ht="21.75" customHeight="1" x14ac:dyDescent="0.2">
      <c r="A36" s="61" t="s">
        <v>60</v>
      </c>
      <c r="B36" s="61"/>
      <c r="D36" s="24">
        <v>0</v>
      </c>
      <c r="F36" s="24">
        <v>0</v>
      </c>
      <c r="H36" s="24">
        <v>0</v>
      </c>
      <c r="J36" s="24">
        <v>0</v>
      </c>
      <c r="L36" s="40">
        <f t="shared" si="0"/>
        <v>0</v>
      </c>
      <c r="N36" s="24">
        <v>0</v>
      </c>
      <c r="P36" s="35">
        <v>0</v>
      </c>
      <c r="R36" s="24">
        <v>0</v>
      </c>
      <c r="T36" s="24">
        <v>0</v>
      </c>
      <c r="V36" s="40">
        <f t="shared" si="1"/>
        <v>0</v>
      </c>
    </row>
    <row r="37" spans="1:22" ht="21.75" customHeight="1" x14ac:dyDescent="0.2">
      <c r="A37" s="61" t="s">
        <v>25</v>
      </c>
      <c r="B37" s="61"/>
      <c r="D37" s="24">
        <v>0</v>
      </c>
      <c r="F37" s="24">
        <v>0</v>
      </c>
      <c r="H37" s="24">
        <v>0</v>
      </c>
      <c r="J37" s="24">
        <v>0</v>
      </c>
      <c r="L37" s="40">
        <f t="shared" si="0"/>
        <v>0</v>
      </c>
      <c r="N37" s="24">
        <v>0</v>
      </c>
      <c r="P37" s="35">
        <v>0</v>
      </c>
      <c r="R37" s="24">
        <v>0</v>
      </c>
      <c r="T37" s="24">
        <v>0</v>
      </c>
      <c r="V37" s="40">
        <f t="shared" si="1"/>
        <v>0</v>
      </c>
    </row>
    <row r="38" spans="1:22" ht="21.75" customHeight="1" x14ac:dyDescent="0.2">
      <c r="A38" s="61" t="s">
        <v>21</v>
      </c>
      <c r="B38" s="61"/>
      <c r="D38" s="24">
        <v>0</v>
      </c>
      <c r="F38" s="24">
        <v>33365341</v>
      </c>
      <c r="H38" s="24">
        <v>0</v>
      </c>
      <c r="J38" s="24">
        <v>33365341</v>
      </c>
      <c r="L38" s="40">
        <f t="shared" si="0"/>
        <v>3.029117633557466E-5</v>
      </c>
      <c r="N38" s="24">
        <v>0</v>
      </c>
      <c r="P38" s="35">
        <v>33365341</v>
      </c>
      <c r="R38" s="24">
        <v>0</v>
      </c>
      <c r="T38" s="24">
        <v>33365341</v>
      </c>
      <c r="V38" s="40">
        <f t="shared" si="1"/>
        <v>1.5228281901483873E-5</v>
      </c>
    </row>
    <row r="39" spans="1:22" ht="21.75" customHeight="1" x14ac:dyDescent="0.2">
      <c r="A39" s="61" t="s">
        <v>30</v>
      </c>
      <c r="B39" s="61"/>
      <c r="D39" s="24">
        <v>0</v>
      </c>
      <c r="F39" s="24">
        <v>209811185</v>
      </c>
      <c r="H39" s="24">
        <v>0</v>
      </c>
      <c r="J39" s="24">
        <v>209811185</v>
      </c>
      <c r="L39" s="40">
        <f t="shared" si="0"/>
        <v>1.9047992352336148E-4</v>
      </c>
      <c r="N39" s="24">
        <v>0</v>
      </c>
      <c r="P39" s="35">
        <v>209811185</v>
      </c>
      <c r="R39" s="24">
        <v>0</v>
      </c>
      <c r="T39" s="24">
        <v>209811185</v>
      </c>
      <c r="V39" s="40">
        <f t="shared" si="1"/>
        <v>9.5759964547174407E-5</v>
      </c>
    </row>
    <row r="40" spans="1:22" ht="21.75" customHeight="1" x14ac:dyDescent="0.2">
      <c r="A40" s="61" t="s">
        <v>31</v>
      </c>
      <c r="B40" s="61"/>
      <c r="D40" s="24">
        <v>0</v>
      </c>
      <c r="F40" s="24">
        <v>-3781922795</v>
      </c>
      <c r="H40" s="24">
        <v>0</v>
      </c>
      <c r="J40" s="24">
        <v>-3781922795</v>
      </c>
      <c r="L40" s="40">
        <f t="shared" si="0"/>
        <v>-3.4334697874322455E-3</v>
      </c>
      <c r="N40" s="24">
        <v>0</v>
      </c>
      <c r="P40" s="35">
        <v>-3781922795</v>
      </c>
      <c r="R40" s="24">
        <v>0</v>
      </c>
      <c r="T40" s="24">
        <v>-3781922795</v>
      </c>
      <c r="V40" s="40">
        <f t="shared" si="1"/>
        <v>-1.7261081327449284E-3</v>
      </c>
    </row>
    <row r="41" spans="1:22" ht="21.75" customHeight="1" x14ac:dyDescent="0.2">
      <c r="A41" s="61" t="s">
        <v>32</v>
      </c>
      <c r="B41" s="61"/>
      <c r="D41" s="24">
        <v>0</v>
      </c>
      <c r="F41" s="24">
        <v>-12052111420</v>
      </c>
      <c r="H41" s="24">
        <v>0</v>
      </c>
      <c r="J41" s="24">
        <v>-12052111420</v>
      </c>
      <c r="L41" s="40">
        <f t="shared" si="0"/>
        <v>-1.0941672445044489E-2</v>
      </c>
      <c r="N41" s="24">
        <v>0</v>
      </c>
      <c r="P41" s="35">
        <v>-12052111420</v>
      </c>
      <c r="R41" s="24">
        <v>0</v>
      </c>
      <c r="T41" s="24">
        <v>-12052111420</v>
      </c>
      <c r="V41" s="40">
        <f t="shared" si="1"/>
        <v>-5.5007065628927066E-3</v>
      </c>
    </row>
    <row r="42" spans="1:22" ht="21.75" customHeight="1" x14ac:dyDescent="0.2">
      <c r="A42" s="61" t="s">
        <v>22</v>
      </c>
      <c r="B42" s="61"/>
      <c r="D42" s="24">
        <v>0</v>
      </c>
      <c r="F42" s="24">
        <v>-1708620484</v>
      </c>
      <c r="H42" s="24">
        <v>0</v>
      </c>
      <c r="J42" s="24">
        <v>-1708620484</v>
      </c>
      <c r="L42" s="40">
        <f t="shared" si="0"/>
        <v>-1.5511942279091025E-3</v>
      </c>
      <c r="N42" s="24">
        <v>0</v>
      </c>
      <c r="P42" s="35">
        <v>-1708620484</v>
      </c>
      <c r="R42" s="24">
        <v>0</v>
      </c>
      <c r="T42" s="24">
        <v>-1708620484</v>
      </c>
      <c r="V42" s="40">
        <f t="shared" si="1"/>
        <v>-7.7983181388740531E-4</v>
      </c>
    </row>
    <row r="43" spans="1:22" ht="21.75" customHeight="1" x14ac:dyDescent="0.2">
      <c r="A43" s="61" t="s">
        <v>23</v>
      </c>
      <c r="B43" s="61"/>
      <c r="D43" s="24">
        <v>0</v>
      </c>
      <c r="F43" s="24">
        <v>-1345760600</v>
      </c>
      <c r="H43" s="24">
        <v>0</v>
      </c>
      <c r="J43" s="24">
        <v>-1345760600</v>
      </c>
      <c r="L43" s="40">
        <f t="shared" si="0"/>
        <v>-1.2217669719026326E-3</v>
      </c>
      <c r="N43" s="24">
        <v>0</v>
      </c>
      <c r="P43" s="35">
        <v>-1345760600</v>
      </c>
      <c r="R43" s="24">
        <v>0</v>
      </c>
      <c r="T43" s="24">
        <v>-1345760600</v>
      </c>
      <c r="V43" s="40">
        <f t="shared" si="1"/>
        <v>-6.142188622831722E-4</v>
      </c>
    </row>
    <row r="44" spans="1:22" ht="21.75" customHeight="1" x14ac:dyDescent="0.2">
      <c r="A44" s="61" t="s">
        <v>62</v>
      </c>
      <c r="B44" s="61"/>
      <c r="D44" s="24">
        <v>0</v>
      </c>
      <c r="F44" s="24">
        <v>0</v>
      </c>
      <c r="H44" s="24">
        <v>0</v>
      </c>
      <c r="J44" s="24">
        <v>0</v>
      </c>
      <c r="L44" s="40">
        <f t="shared" si="0"/>
        <v>0</v>
      </c>
      <c r="N44" s="24">
        <v>0</v>
      </c>
      <c r="P44" s="35">
        <v>0</v>
      </c>
      <c r="R44" s="24">
        <v>0</v>
      </c>
      <c r="T44" s="24">
        <v>0</v>
      </c>
      <c r="V44" s="40">
        <f t="shared" si="1"/>
        <v>0</v>
      </c>
    </row>
    <row r="45" spans="1:22" ht="21.75" customHeight="1" x14ac:dyDescent="0.2">
      <c r="A45" s="61" t="s">
        <v>65</v>
      </c>
      <c r="B45" s="61"/>
      <c r="D45" s="24">
        <v>0</v>
      </c>
      <c r="F45" s="24">
        <v>-5074549848</v>
      </c>
      <c r="H45" s="24">
        <v>0</v>
      </c>
      <c r="J45" s="24">
        <v>-5074549848</v>
      </c>
      <c r="L45" s="40">
        <f t="shared" si="0"/>
        <v>-4.6069987496735491E-3</v>
      </c>
      <c r="N45" s="24">
        <v>0</v>
      </c>
      <c r="P45" s="35">
        <v>-5074549848</v>
      </c>
      <c r="R45" s="24">
        <v>0</v>
      </c>
      <c r="T45" s="24">
        <v>-5074549848</v>
      </c>
      <c r="V45" s="40">
        <f t="shared" si="1"/>
        <v>-2.3160763023065203E-3</v>
      </c>
    </row>
    <row r="46" spans="1:22" ht="21.75" customHeight="1" x14ac:dyDescent="0.2">
      <c r="A46" s="61" t="s">
        <v>64</v>
      </c>
      <c r="B46" s="61"/>
      <c r="D46" s="24">
        <v>0</v>
      </c>
      <c r="F46" s="24">
        <v>0</v>
      </c>
      <c r="H46" s="24">
        <v>0</v>
      </c>
      <c r="J46" s="24">
        <v>0</v>
      </c>
      <c r="L46" s="40">
        <f t="shared" si="0"/>
        <v>0</v>
      </c>
      <c r="N46" s="24">
        <v>0</v>
      </c>
      <c r="P46" s="35">
        <v>0</v>
      </c>
      <c r="R46" s="24">
        <v>0</v>
      </c>
      <c r="T46" s="24">
        <v>0</v>
      </c>
      <c r="V46" s="40">
        <f t="shared" si="1"/>
        <v>0</v>
      </c>
    </row>
    <row r="47" spans="1:22" ht="21.75" customHeight="1" x14ac:dyDescent="0.2">
      <c r="A47" s="61" t="s">
        <v>28</v>
      </c>
      <c r="B47" s="61"/>
      <c r="D47" s="24">
        <v>0</v>
      </c>
      <c r="F47" s="24">
        <v>-339297234</v>
      </c>
      <c r="H47" s="24">
        <v>0</v>
      </c>
      <c r="J47" s="24">
        <v>-339297234</v>
      </c>
      <c r="L47" s="40">
        <f t="shared" si="0"/>
        <v>-3.0803558534788357E-4</v>
      </c>
      <c r="N47" s="24">
        <v>0</v>
      </c>
      <c r="P47" s="35">
        <v>-339297234</v>
      </c>
      <c r="R47" s="24">
        <v>0</v>
      </c>
      <c r="T47" s="24">
        <v>-339297234</v>
      </c>
      <c r="V47" s="40">
        <f t="shared" si="1"/>
        <v>-1.5485871784573515E-4</v>
      </c>
    </row>
    <row r="48" spans="1:22" ht="21.75" customHeight="1" x14ac:dyDescent="0.2">
      <c r="A48" s="61" t="s">
        <v>35</v>
      </c>
      <c r="B48" s="61"/>
      <c r="D48" s="24">
        <v>0</v>
      </c>
      <c r="F48" s="24">
        <v>1190167745</v>
      </c>
      <c r="H48" s="24">
        <v>0</v>
      </c>
      <c r="J48" s="24">
        <v>1190167745</v>
      </c>
      <c r="L48" s="40">
        <f t="shared" si="0"/>
        <v>1.0805098929667243E-3</v>
      </c>
      <c r="N48" s="24">
        <v>0</v>
      </c>
      <c r="P48" s="35">
        <v>1190167745</v>
      </c>
      <c r="R48" s="24">
        <v>0</v>
      </c>
      <c r="T48" s="24">
        <v>1190167745</v>
      </c>
      <c r="V48" s="40">
        <f t="shared" si="1"/>
        <v>5.4320469648169853E-4</v>
      </c>
    </row>
    <row r="49" spans="1:22" ht="21.75" customHeight="1" x14ac:dyDescent="0.2">
      <c r="A49" s="61" t="s">
        <v>69</v>
      </c>
      <c r="B49" s="61"/>
      <c r="D49" s="24">
        <v>0</v>
      </c>
      <c r="F49" s="24">
        <v>-461405550</v>
      </c>
      <c r="H49" s="24">
        <v>0</v>
      </c>
      <c r="J49" s="24">
        <v>-461405550</v>
      </c>
      <c r="L49" s="40">
        <f t="shared" si="0"/>
        <v>-4.1889327243089803E-4</v>
      </c>
      <c r="N49" s="24">
        <v>0</v>
      </c>
      <c r="P49" s="35">
        <v>-461405550</v>
      </c>
      <c r="R49" s="24">
        <v>0</v>
      </c>
      <c r="T49" s="24">
        <v>-461405550</v>
      </c>
      <c r="V49" s="40">
        <f t="shared" si="1"/>
        <v>-2.1059019856291031E-4</v>
      </c>
    </row>
    <row r="50" spans="1:22" ht="21.75" customHeight="1" x14ac:dyDescent="0.2">
      <c r="A50" s="61" t="s">
        <v>29</v>
      </c>
      <c r="B50" s="61"/>
      <c r="D50" s="24">
        <v>0</v>
      </c>
      <c r="F50" s="24">
        <v>-6442511882</v>
      </c>
      <c r="H50" s="24">
        <v>0</v>
      </c>
      <c r="J50" s="24">
        <v>-6442511882</v>
      </c>
      <c r="L50" s="40">
        <f t="shared" si="0"/>
        <v>-5.8489215938688282E-3</v>
      </c>
      <c r="N50" s="24">
        <v>0</v>
      </c>
      <c r="P50" s="35">
        <v>-6442511882</v>
      </c>
      <c r="R50" s="24">
        <v>0</v>
      </c>
      <c r="T50" s="24">
        <v>-6442511882</v>
      </c>
      <c r="V50" s="40">
        <f t="shared" si="1"/>
        <v>-2.940428125483729E-3</v>
      </c>
    </row>
    <row r="51" spans="1:22" ht="21.75" customHeight="1" x14ac:dyDescent="0.2">
      <c r="A51" s="61" t="s">
        <v>57</v>
      </c>
      <c r="B51" s="61"/>
      <c r="D51" s="24">
        <v>0</v>
      </c>
      <c r="F51" s="24">
        <v>0</v>
      </c>
      <c r="H51" s="24">
        <v>0</v>
      </c>
      <c r="J51" s="24">
        <v>0</v>
      </c>
      <c r="L51" s="40">
        <f t="shared" si="0"/>
        <v>0</v>
      </c>
      <c r="N51" s="24">
        <v>0</v>
      </c>
      <c r="P51" s="35">
        <v>0</v>
      </c>
      <c r="R51" s="24">
        <v>0</v>
      </c>
      <c r="T51" s="24">
        <v>0</v>
      </c>
      <c r="V51" s="40">
        <f t="shared" si="1"/>
        <v>0</v>
      </c>
    </row>
    <row r="52" spans="1:22" ht="21.75" customHeight="1" x14ac:dyDescent="0.2">
      <c r="A52" s="61" t="s">
        <v>54</v>
      </c>
      <c r="B52" s="61"/>
      <c r="D52" s="24">
        <v>0</v>
      </c>
      <c r="F52" s="24">
        <v>0</v>
      </c>
      <c r="H52" s="24">
        <v>0</v>
      </c>
      <c r="J52" s="24">
        <v>0</v>
      </c>
      <c r="L52" s="40">
        <f t="shared" si="0"/>
        <v>0</v>
      </c>
      <c r="N52" s="24">
        <v>0</v>
      </c>
      <c r="P52" s="35">
        <v>0</v>
      </c>
      <c r="R52" s="24">
        <v>0</v>
      </c>
      <c r="T52" s="24">
        <v>0</v>
      </c>
      <c r="V52" s="40">
        <f t="shared" si="1"/>
        <v>0</v>
      </c>
    </row>
    <row r="53" spans="1:22" ht="21.75" customHeight="1" x14ac:dyDescent="0.2">
      <c r="A53" s="61" t="s">
        <v>53</v>
      </c>
      <c r="B53" s="61"/>
      <c r="D53" s="24">
        <v>0</v>
      </c>
      <c r="F53" s="24">
        <v>0</v>
      </c>
      <c r="H53" s="24">
        <v>0</v>
      </c>
      <c r="J53" s="24">
        <v>0</v>
      </c>
      <c r="L53" s="40">
        <f t="shared" si="0"/>
        <v>0</v>
      </c>
      <c r="N53" s="24">
        <v>0</v>
      </c>
      <c r="P53" s="35">
        <v>0</v>
      </c>
      <c r="R53" s="24">
        <v>0</v>
      </c>
      <c r="T53" s="24">
        <v>0</v>
      </c>
      <c r="V53" s="40">
        <f t="shared" si="1"/>
        <v>0</v>
      </c>
    </row>
    <row r="54" spans="1:22" ht="21.75" customHeight="1" x14ac:dyDescent="0.2">
      <c r="A54" s="61" t="s">
        <v>51</v>
      </c>
      <c r="B54" s="61"/>
      <c r="D54" s="24">
        <v>0</v>
      </c>
      <c r="F54" s="24">
        <v>0</v>
      </c>
      <c r="H54" s="24">
        <v>0</v>
      </c>
      <c r="J54" s="24">
        <v>0</v>
      </c>
      <c r="L54" s="40">
        <f t="shared" si="0"/>
        <v>0</v>
      </c>
      <c r="N54" s="24">
        <v>0</v>
      </c>
      <c r="P54" s="35">
        <v>0</v>
      </c>
      <c r="R54" s="24">
        <v>0</v>
      </c>
      <c r="T54" s="24">
        <v>0</v>
      </c>
      <c r="V54" s="40">
        <f t="shared" si="1"/>
        <v>0</v>
      </c>
    </row>
    <row r="55" spans="1:22" ht="21.75" customHeight="1" x14ac:dyDescent="0.2">
      <c r="A55" s="61" t="s">
        <v>19</v>
      </c>
      <c r="B55" s="61"/>
      <c r="D55" s="24">
        <v>0</v>
      </c>
      <c r="F55" s="24">
        <v>-54847724</v>
      </c>
      <c r="H55" s="24">
        <v>0</v>
      </c>
      <c r="J55" s="24">
        <v>-54847724</v>
      </c>
      <c r="L55" s="40">
        <f t="shared" si="0"/>
        <v>-4.9794248447481187E-5</v>
      </c>
      <c r="N55" s="24">
        <v>0</v>
      </c>
      <c r="P55" s="35">
        <v>-54847724</v>
      </c>
      <c r="R55" s="24">
        <v>0</v>
      </c>
      <c r="T55" s="24">
        <v>-54847724</v>
      </c>
      <c r="V55" s="40">
        <f t="shared" si="1"/>
        <v>-2.5033060586036949E-5</v>
      </c>
    </row>
    <row r="56" spans="1:22" ht="21.75" customHeight="1" x14ac:dyDescent="0.2">
      <c r="A56" s="61" t="s">
        <v>72</v>
      </c>
      <c r="B56" s="61"/>
      <c r="D56" s="24">
        <v>0</v>
      </c>
      <c r="F56" s="24">
        <v>15897207164</v>
      </c>
      <c r="H56" s="24">
        <v>0</v>
      </c>
      <c r="J56" s="24">
        <v>15897207164</v>
      </c>
      <c r="L56" s="40">
        <f t="shared" si="0"/>
        <v>1.4432494649099637E-2</v>
      </c>
      <c r="N56" s="24">
        <v>0</v>
      </c>
      <c r="P56" s="35">
        <v>15897207164</v>
      </c>
      <c r="R56" s="24">
        <v>0</v>
      </c>
      <c r="T56" s="24">
        <v>15897207164</v>
      </c>
      <c r="V56" s="40">
        <f t="shared" si="1"/>
        <v>7.2556474738166461E-3</v>
      </c>
    </row>
    <row r="57" spans="1:22" ht="21.75" customHeight="1" x14ac:dyDescent="0.2">
      <c r="A57" s="61" t="s">
        <v>52</v>
      </c>
      <c r="B57" s="61"/>
      <c r="D57" s="24">
        <v>0</v>
      </c>
      <c r="F57" s="24">
        <v>0</v>
      </c>
      <c r="H57" s="24">
        <v>0</v>
      </c>
      <c r="J57" s="24">
        <v>0</v>
      </c>
      <c r="L57" s="40">
        <f t="shared" si="0"/>
        <v>0</v>
      </c>
      <c r="N57" s="24">
        <v>0</v>
      </c>
      <c r="P57" s="35">
        <v>0</v>
      </c>
      <c r="R57" s="24">
        <v>0</v>
      </c>
      <c r="T57" s="24">
        <v>0</v>
      </c>
      <c r="V57" s="40">
        <f t="shared" si="1"/>
        <v>0</v>
      </c>
    </row>
    <row r="58" spans="1:22" ht="21.75" customHeight="1" x14ac:dyDescent="0.2">
      <c r="A58" s="61" t="s">
        <v>67</v>
      </c>
      <c r="B58" s="61"/>
      <c r="D58" s="24">
        <v>0</v>
      </c>
      <c r="F58" s="24">
        <v>10823823869</v>
      </c>
      <c r="H58" s="24">
        <v>0</v>
      </c>
      <c r="J58" s="24">
        <v>10823823869</v>
      </c>
      <c r="L58" s="40">
        <f t="shared" si="0"/>
        <v>9.8265549703532469E-3</v>
      </c>
      <c r="N58" s="24">
        <v>0</v>
      </c>
      <c r="P58" s="35">
        <v>21346985963</v>
      </c>
      <c r="R58" s="24">
        <v>0</v>
      </c>
      <c r="T58" s="24">
        <v>21346985963</v>
      </c>
      <c r="V58" s="40">
        <f t="shared" si="1"/>
        <v>9.7429820960494053E-3</v>
      </c>
    </row>
    <row r="59" spans="1:22" ht="21.75" customHeight="1" x14ac:dyDescent="0.2">
      <c r="A59" s="61" t="s">
        <v>70</v>
      </c>
      <c r="B59" s="61"/>
      <c r="D59" s="24">
        <v>0</v>
      </c>
      <c r="F59" s="24">
        <v>-624322842</v>
      </c>
      <c r="H59" s="24">
        <v>0</v>
      </c>
      <c r="J59" s="24">
        <v>-624322842</v>
      </c>
      <c r="L59" s="40">
        <f t="shared" si="0"/>
        <v>-5.6679994061349822E-4</v>
      </c>
      <c r="N59" s="24">
        <v>0</v>
      </c>
      <c r="P59" s="35">
        <v>-624322842</v>
      </c>
      <c r="R59" s="24">
        <v>0</v>
      </c>
      <c r="T59" s="24">
        <v>-624322842</v>
      </c>
      <c r="V59" s="40">
        <f t="shared" si="1"/>
        <v>-2.8494731210784193E-4</v>
      </c>
    </row>
    <row r="60" spans="1:22" ht="21.75" customHeight="1" x14ac:dyDescent="0.2">
      <c r="A60" s="61" t="s">
        <v>37</v>
      </c>
      <c r="B60" s="61"/>
      <c r="D60" s="24">
        <v>0</v>
      </c>
      <c r="F60" s="24">
        <v>-141182854</v>
      </c>
      <c r="H60" s="24">
        <v>0</v>
      </c>
      <c r="J60" s="24">
        <v>-141182854</v>
      </c>
      <c r="L60" s="40">
        <f t="shared" si="0"/>
        <v>-1.2817476452806799E-4</v>
      </c>
      <c r="N60" s="24">
        <v>0</v>
      </c>
      <c r="P60" s="35">
        <v>-1651666528</v>
      </c>
      <c r="R60" s="24">
        <v>0</v>
      </c>
      <c r="T60" s="24">
        <v>-1651666528</v>
      </c>
      <c r="V60" s="40">
        <f t="shared" si="1"/>
        <v>-7.5383744753662509E-4</v>
      </c>
    </row>
    <row r="61" spans="1:22" ht="21.75" customHeight="1" x14ac:dyDescent="0.2">
      <c r="A61" s="61" t="s">
        <v>41</v>
      </c>
      <c r="B61" s="61"/>
      <c r="D61" s="24">
        <v>0</v>
      </c>
      <c r="F61" s="24">
        <v>0</v>
      </c>
      <c r="H61" s="24">
        <v>0</v>
      </c>
      <c r="J61" s="24">
        <v>0</v>
      </c>
      <c r="L61" s="40">
        <f t="shared" si="0"/>
        <v>0</v>
      </c>
      <c r="N61" s="24">
        <v>0</v>
      </c>
      <c r="P61" s="35">
        <v>0</v>
      </c>
      <c r="R61" s="24">
        <v>0</v>
      </c>
      <c r="T61" s="24">
        <v>0</v>
      </c>
      <c r="V61" s="40">
        <f t="shared" si="1"/>
        <v>0</v>
      </c>
    </row>
    <row r="62" spans="1:22" ht="21.75" customHeight="1" x14ac:dyDescent="0.2">
      <c r="A62" s="61" t="s">
        <v>55</v>
      </c>
      <c r="B62" s="61"/>
      <c r="D62" s="24">
        <v>0</v>
      </c>
      <c r="F62" s="24">
        <v>0</v>
      </c>
      <c r="H62" s="24">
        <v>0</v>
      </c>
      <c r="J62" s="24">
        <v>0</v>
      </c>
      <c r="L62" s="40">
        <f>J62/1101487133757</f>
        <v>0</v>
      </c>
      <c r="N62" s="24">
        <v>0</v>
      </c>
      <c r="P62" s="35">
        <v>0</v>
      </c>
      <c r="R62" s="24">
        <v>0</v>
      </c>
      <c r="T62" s="24">
        <v>0</v>
      </c>
      <c r="V62" s="40">
        <f>T62/2191011515012</f>
        <v>0</v>
      </c>
    </row>
    <row r="63" spans="1:22" ht="21.75" customHeight="1" x14ac:dyDescent="0.2">
      <c r="A63" s="63" t="s">
        <v>56</v>
      </c>
      <c r="B63" s="63"/>
      <c r="D63" s="25">
        <v>0</v>
      </c>
      <c r="F63" s="25">
        <v>0</v>
      </c>
      <c r="H63" s="25">
        <v>0</v>
      </c>
      <c r="J63" s="25">
        <v>0</v>
      </c>
      <c r="L63" s="40">
        <f>J63/1101487133757</f>
        <v>0</v>
      </c>
      <c r="N63" s="25">
        <v>0</v>
      </c>
      <c r="P63" s="35">
        <v>0</v>
      </c>
      <c r="R63" s="25">
        <v>0</v>
      </c>
      <c r="T63" s="25">
        <v>0</v>
      </c>
      <c r="V63" s="40">
        <f>T63/2191011515012</f>
        <v>0</v>
      </c>
    </row>
    <row r="64" spans="1:22" ht="21.75" customHeight="1" thickBot="1" x14ac:dyDescent="0.25">
      <c r="A64" s="65" t="s">
        <v>74</v>
      </c>
      <c r="B64" s="65"/>
      <c r="D64" s="26">
        <v>4999062670</v>
      </c>
      <c r="F64" s="26">
        <v>-135483928679</v>
      </c>
      <c r="H64" s="26">
        <v>118012675427</v>
      </c>
      <c r="J64" s="26">
        <v>-12472190582</v>
      </c>
      <c r="L64" s="41">
        <f>SUM(L9:L63)</f>
        <v>-1.1323046996889836E-2</v>
      </c>
      <c r="N64" s="26">
        <v>4999062670</v>
      </c>
      <c r="P64" s="26">
        <v>-124959178642</v>
      </c>
      <c r="R64" s="26">
        <v>118012675427</v>
      </c>
      <c r="T64" s="26">
        <v>-1947440545</v>
      </c>
      <c r="V64" s="41">
        <f>SUM(V9:V63)</f>
        <v>-8.8883172528161978E-4</v>
      </c>
    </row>
    <row r="65" spans="4:18" ht="13.5" thickTop="1" x14ac:dyDescent="0.2"/>
    <row r="67" spans="4:18" x14ac:dyDescent="0.2">
      <c r="D67" s="19">
        <f>'درآمد سود سهام'!M11</f>
        <v>4999062670</v>
      </c>
      <c r="F67" s="19">
        <f>'درآمد ناشی از تغییر قیمت اوراق'!I98</f>
        <v>-135483928679</v>
      </c>
      <c r="H67" s="19">
        <f>'درآمد ناشی از فروش'!I27</f>
        <v>118012675427</v>
      </c>
      <c r="K67" s="19"/>
      <c r="L67" s="19"/>
      <c r="M67" s="19"/>
      <c r="N67" s="19">
        <f>'درآمد سود سهام'!S11</f>
        <v>4999062670</v>
      </c>
      <c r="P67" s="52">
        <f>'درآمد ناشی از تغییر قیمت اوراق'!Q98</f>
        <v>-124959178642</v>
      </c>
      <c r="R67" s="19">
        <f>'درآمد ناشی از فروش'!Q27</f>
        <v>118012675427</v>
      </c>
    </row>
    <row r="68" spans="4:18" x14ac:dyDescent="0.2">
      <c r="D68" s="19">
        <f>D67-D64</f>
        <v>0</v>
      </c>
      <c r="F68" s="19">
        <f>F67-F64</f>
        <v>0</v>
      </c>
      <c r="H68" s="19">
        <f>H67-H64</f>
        <v>0</v>
      </c>
      <c r="K68" s="19"/>
      <c r="L68" s="19"/>
      <c r="M68" s="19"/>
      <c r="N68" s="19">
        <f>N67-N64</f>
        <v>0</v>
      </c>
      <c r="P68" s="52">
        <f>P67-P64</f>
        <v>0</v>
      </c>
      <c r="R68" s="19">
        <f>R67-R64</f>
        <v>0</v>
      </c>
    </row>
  </sheetData>
  <mergeCells count="65">
    <mergeCell ref="J7:L7"/>
    <mergeCell ref="T7:V7"/>
    <mergeCell ref="A8:B8"/>
    <mergeCell ref="A1:V1"/>
    <mergeCell ref="A2:V2"/>
    <mergeCell ref="A3:V3"/>
    <mergeCell ref="B5:V5"/>
    <mergeCell ref="D6:L6"/>
    <mergeCell ref="N6:V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4:B64"/>
    <mergeCell ref="A59:B59"/>
    <mergeCell ref="A60:B60"/>
    <mergeCell ref="A61:B61"/>
    <mergeCell ref="A62:B62"/>
    <mergeCell ref="A63:B63"/>
  </mergeCells>
  <pageMargins left="0.39" right="0.39" top="0.39" bottom="0.39" header="0" footer="0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 (3)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 (3)'!Print_Area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Fariba Abdoli</dc:creator>
  <dc:description/>
  <cp:lastModifiedBy>Sepideh Askari</cp:lastModifiedBy>
  <cp:lastPrinted>2026-05-30T12:00:37Z</cp:lastPrinted>
  <dcterms:created xsi:type="dcterms:W3CDTF">2026-05-25T11:34:05Z</dcterms:created>
  <dcterms:modified xsi:type="dcterms:W3CDTF">2026-05-30T12:00:40Z</dcterms:modified>
</cp:coreProperties>
</file>