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بهمن 11\چک شد\"/>
    </mc:Choice>
  </mc:AlternateContent>
  <xr:revisionPtr revIDLastSave="0" documentId="13_ncr:1_{6A5E748A-9959-4EE6-B158-A3FD60E77C00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20" hidden="1">'درآمد ناشی از تغییر قیمت اوراق'!$A$7:$X$7</definedName>
    <definedName name="_xlnm.Print_Area" localSheetId="4">اوراق!$A$1:$AL$11</definedName>
    <definedName name="_xlnm.Print_Area" localSheetId="2">'اوراق مشتقه'!$A$1:$AX$26</definedName>
    <definedName name="_xlnm.Print_Area" localSheetId="5">'تعدیل قیمت'!$A$1:$N$16</definedName>
    <definedName name="_xlnm.Print_Area" localSheetId="7">درآمد!$A$1:$K$23</definedName>
    <definedName name="_xlnm.Print_Area" localSheetId="19">'درآمد اعمال اختیار'!$A$1:$Z$37</definedName>
    <definedName name="_xlnm.Print_Area" localSheetId="12">'درآمد سپرده بانکی'!$A$1:$G$15</definedName>
    <definedName name="_xlnm.Print_Area" localSheetId="10">'درآمد سرمایه گذاری در اوراق به'!$A$1:$S$10</definedName>
    <definedName name="_xlnm.Print_Area" localSheetId="8">'درآمد سرمایه گذاری در سهام'!$A$1:$V$68</definedName>
    <definedName name="_xlnm.Print_Area" localSheetId="9">'درآمد سرمایه گذاری در صندوق'!$A$1:$X$17</definedName>
    <definedName name="_xlnm.Print_Area" localSheetId="14">'درآمد سود سهام'!$A$1:$T$16</definedName>
    <definedName name="_xlnm.Print_Area" localSheetId="15">'درآمد سود صندوق'!$A$1:$L$29</definedName>
    <definedName name="_xlnm.Print_Area" localSheetId="20">'درآمد ناشی از تغییر قیمت اوراق'!$A$1:$R$57</definedName>
    <definedName name="_xlnm.Print_Area" localSheetId="18">'درآمد ناشی از فروش'!$A$1:$S$37</definedName>
    <definedName name="_xlnm.Print_Area" localSheetId="13">'سایر درآمدها'!$A$1:$G$18</definedName>
    <definedName name="_xlnm.Print_Area" localSheetId="6">سپرده!$A$1:$M$15</definedName>
    <definedName name="_xlnm.Print_Area" localSheetId="1">سهام!$A$1:$AC$55</definedName>
    <definedName name="_xlnm.Print_Area" localSheetId="16">'سود اوراق بهادار'!$A$1:$U$10</definedName>
    <definedName name="_xlnm.Print_Area" localSheetId="17">'سود سپرده بانکی'!$A$1:$N$14</definedName>
    <definedName name="_xlnm.Print_Area" localSheetId="0">'صورت وضعیت'!$A$1:$C$61</definedName>
    <definedName name="_xlnm.Print_Area" localSheetId="11">'مبالغ تخصیصی اوراق'!$A$1:$R$22</definedName>
    <definedName name="_xlnm.Print_Area" localSheetId="3">'واحدهای صندوق'!$A$1:$AB$40</definedName>
  </definedNames>
  <calcPr calcId="191029"/>
</workbook>
</file>

<file path=xl/calcChain.xml><?xml version="1.0" encoding="utf-8"?>
<calcChain xmlns="http://schemas.openxmlformats.org/spreadsheetml/2006/main">
  <c r="L17" i="10" l="1"/>
  <c r="W17" i="10"/>
  <c r="W13" i="10"/>
  <c r="W14" i="10"/>
  <c r="W15" i="10"/>
  <c r="W16" i="10"/>
  <c r="W12" i="10"/>
  <c r="W11" i="10"/>
  <c r="W10" i="10"/>
  <c r="W9" i="10"/>
  <c r="L13" i="10"/>
  <c r="L14" i="10"/>
  <c r="L15" i="10"/>
  <c r="L16" i="10"/>
  <c r="L12" i="10"/>
  <c r="L11" i="10"/>
  <c r="L10" i="10"/>
  <c r="L9" i="10"/>
  <c r="L67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10" i="9"/>
  <c r="L11" i="9"/>
  <c r="L12" i="9"/>
  <c r="L13" i="9"/>
  <c r="L14" i="9"/>
  <c r="L15" i="9"/>
  <c r="L16" i="9"/>
  <c r="L17" i="9"/>
  <c r="L18" i="9"/>
  <c r="L9" i="9"/>
  <c r="F14" i="13"/>
  <c r="D14" i="13"/>
  <c r="A10" i="13"/>
  <c r="A11" i="13"/>
  <c r="A12" i="13"/>
  <c r="A13" i="13"/>
  <c r="A9" i="13"/>
  <c r="A8" i="13"/>
  <c r="M13" i="18"/>
  <c r="M12" i="18"/>
  <c r="M11" i="18"/>
  <c r="M10" i="18"/>
  <c r="M9" i="18"/>
  <c r="M8" i="18"/>
  <c r="M14" i="18" s="1"/>
  <c r="G10" i="18"/>
  <c r="G11" i="18"/>
  <c r="G12" i="18"/>
  <c r="G13" i="18"/>
  <c r="G9" i="18"/>
  <c r="G8" i="18"/>
  <c r="G10" i="19"/>
  <c r="I10" i="19" s="1"/>
  <c r="I9" i="19"/>
  <c r="G9" i="19"/>
  <c r="G8" i="19"/>
  <c r="I8" i="19"/>
  <c r="Q56" i="21"/>
  <c r="I56" i="21"/>
  <c r="O56" i="21"/>
  <c r="M56" i="21"/>
  <c r="E56" i="21"/>
  <c r="G56" i="21"/>
  <c r="Q37" i="19"/>
  <c r="K14" i="18" l="1"/>
  <c r="I14" i="18"/>
  <c r="E14" i="18"/>
  <c r="C14" i="18"/>
  <c r="M15" i="15"/>
  <c r="K15" i="15"/>
  <c r="I15" i="15"/>
  <c r="M14" i="15"/>
  <c r="M13" i="15"/>
  <c r="M12" i="15"/>
  <c r="M11" i="15"/>
  <c r="M10" i="15"/>
  <c r="M9" i="15"/>
  <c r="M8" i="15"/>
  <c r="O15" i="15"/>
  <c r="Q15" i="15"/>
  <c r="S10" i="15"/>
  <c r="S11" i="15"/>
  <c r="S12" i="15"/>
  <c r="S13" i="15"/>
  <c r="S14" i="15"/>
  <c r="S9" i="15"/>
  <c r="S8" i="15"/>
  <c r="S15" i="15" s="1"/>
  <c r="O37" i="19"/>
  <c r="M37" i="19"/>
  <c r="I37" i="19"/>
  <c r="G37" i="19"/>
  <c r="E37" i="19"/>
  <c r="T66" i="9"/>
  <c r="V66" i="9" s="1"/>
  <c r="T65" i="9"/>
  <c r="V65" i="9" s="1"/>
  <c r="T64" i="9"/>
  <c r="V64" i="9" s="1"/>
  <c r="T63" i="9"/>
  <c r="V63" i="9" s="1"/>
  <c r="T62" i="9"/>
  <c r="V62" i="9" s="1"/>
  <c r="T61" i="9"/>
  <c r="V61" i="9" s="1"/>
  <c r="T60" i="9"/>
  <c r="V60" i="9" s="1"/>
  <c r="T59" i="9"/>
  <c r="V59" i="9" s="1"/>
  <c r="T58" i="9"/>
  <c r="V58" i="9" s="1"/>
  <c r="T57" i="9"/>
  <c r="V57" i="9" s="1"/>
  <c r="T56" i="9"/>
  <c r="V56" i="9" s="1"/>
  <c r="T55" i="9"/>
  <c r="V55" i="9" s="1"/>
  <c r="T54" i="9"/>
  <c r="V54" i="9" s="1"/>
  <c r="T53" i="9"/>
  <c r="V53" i="9" s="1"/>
  <c r="T52" i="9"/>
  <c r="V52" i="9" s="1"/>
  <c r="T51" i="9"/>
  <c r="V51" i="9" s="1"/>
  <c r="T50" i="9"/>
  <c r="V50" i="9" s="1"/>
  <c r="T49" i="9"/>
  <c r="V49" i="9" s="1"/>
  <c r="T48" i="9"/>
  <c r="V48" i="9" s="1"/>
  <c r="T47" i="9"/>
  <c r="V47" i="9" s="1"/>
  <c r="T46" i="9"/>
  <c r="V46" i="9" s="1"/>
  <c r="T45" i="9"/>
  <c r="V45" i="9" s="1"/>
  <c r="T44" i="9"/>
  <c r="V44" i="9" s="1"/>
  <c r="T43" i="9"/>
  <c r="V43" i="9" s="1"/>
  <c r="T42" i="9"/>
  <c r="V42" i="9" s="1"/>
  <c r="T41" i="9"/>
  <c r="V41" i="9" s="1"/>
  <c r="T40" i="9"/>
  <c r="V40" i="9" s="1"/>
  <c r="T39" i="9"/>
  <c r="V39" i="9" s="1"/>
  <c r="T38" i="9"/>
  <c r="V38" i="9" s="1"/>
  <c r="T37" i="9"/>
  <c r="V37" i="9" s="1"/>
  <c r="T36" i="9"/>
  <c r="V36" i="9" s="1"/>
  <c r="T35" i="9"/>
  <c r="V35" i="9" s="1"/>
  <c r="T34" i="9"/>
  <c r="V34" i="9" s="1"/>
  <c r="T33" i="9"/>
  <c r="V33" i="9" s="1"/>
  <c r="T32" i="9"/>
  <c r="V32" i="9" s="1"/>
  <c r="T31" i="9"/>
  <c r="V31" i="9" s="1"/>
  <c r="T30" i="9"/>
  <c r="V30" i="9" s="1"/>
  <c r="T29" i="9"/>
  <c r="V29" i="9" s="1"/>
  <c r="T28" i="9"/>
  <c r="V28" i="9" s="1"/>
  <c r="T27" i="9"/>
  <c r="V27" i="9" s="1"/>
  <c r="T26" i="9"/>
  <c r="V26" i="9" s="1"/>
  <c r="T25" i="9"/>
  <c r="V25" i="9" s="1"/>
  <c r="T24" i="9"/>
  <c r="V24" i="9" s="1"/>
  <c r="T23" i="9"/>
  <c r="V23" i="9" s="1"/>
  <c r="T22" i="9"/>
  <c r="V22" i="9" s="1"/>
  <c r="T21" i="9"/>
  <c r="V21" i="9" s="1"/>
  <c r="T20" i="9"/>
  <c r="V20" i="9" s="1"/>
  <c r="T19" i="9"/>
  <c r="V19" i="9" s="1"/>
  <c r="T18" i="9"/>
  <c r="V18" i="9" s="1"/>
  <c r="T17" i="9"/>
  <c r="V17" i="9" s="1"/>
  <c r="T16" i="9"/>
  <c r="V16" i="9" s="1"/>
  <c r="T15" i="9"/>
  <c r="V15" i="9" s="1"/>
  <c r="T14" i="9"/>
  <c r="V14" i="9" s="1"/>
  <c r="T13" i="9"/>
  <c r="V13" i="9" s="1"/>
  <c r="T12" i="9"/>
  <c r="V12" i="9" s="1"/>
  <c r="T11" i="9"/>
  <c r="T10" i="9"/>
  <c r="V10" i="9" s="1"/>
  <c r="T9" i="9"/>
  <c r="V9" i="9" s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10" i="9"/>
  <c r="J9" i="9"/>
  <c r="H67" i="9"/>
  <c r="F67" i="9"/>
  <c r="D67" i="9"/>
  <c r="H12" i="8"/>
  <c r="J10" i="8"/>
  <c r="J12" i="8"/>
  <c r="F12" i="8"/>
  <c r="F11" i="8"/>
  <c r="J11" i="8" s="1"/>
  <c r="F10" i="8"/>
  <c r="H10" i="8" s="1"/>
  <c r="F9" i="8"/>
  <c r="H9" i="8" s="1"/>
  <c r="H13" i="7"/>
  <c r="F13" i="7"/>
  <c r="J67" i="9" l="1"/>
  <c r="V11" i="9"/>
  <c r="V67" i="9" s="1"/>
  <c r="T67" i="9"/>
  <c r="F8" i="8" s="1"/>
  <c r="H11" i="8"/>
  <c r="G14" i="18"/>
  <c r="J9" i="8"/>
  <c r="H8" i="8" l="1"/>
  <c r="J8" i="8"/>
  <c r="J13" i="8" s="1"/>
  <c r="F13" i="8"/>
  <c r="H13" i="8"/>
  <c r="J15" i="7"/>
  <c r="H15" i="7"/>
  <c r="F15" i="7"/>
  <c r="D15" i="7"/>
  <c r="L12" i="7"/>
  <c r="L13" i="7"/>
  <c r="L14" i="7"/>
  <c r="L11" i="7"/>
  <c r="L10" i="7"/>
  <c r="L9" i="7"/>
  <c r="AL9" i="5"/>
  <c r="AL10" i="5" s="1"/>
  <c r="AA10" i="4"/>
  <c r="AA9" i="4"/>
  <c r="L15" i="7" l="1"/>
  <c r="AB55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10" i="2"/>
  <c r="AB9" i="2"/>
  <c r="J55" i="2"/>
  <c r="N55" i="2"/>
  <c r="R55" i="2"/>
  <c r="X55" i="2"/>
  <c r="Z55" i="2"/>
  <c r="H55" i="2"/>
</calcChain>
</file>

<file path=xl/sharedStrings.xml><?xml version="1.0" encoding="utf-8"?>
<sst xmlns="http://schemas.openxmlformats.org/spreadsheetml/2006/main" count="630" uniqueCount="244">
  <si>
    <t>صندوق سرمایه‌گذاری مشترک امین آوید</t>
  </si>
  <si>
    <t>صورت وضعیت پرتفوی</t>
  </si>
  <si>
    <t>برای ماه منتهی به 1404/11/30</t>
  </si>
  <si>
    <t>-1</t>
  </si>
  <si>
    <t>سرمایه گذاری ها</t>
  </si>
  <si>
    <t>-1-1</t>
  </si>
  <si>
    <t>سرمایه گذاری در سهام و حق تقدم سهام</t>
  </si>
  <si>
    <t>1404/10/30</t>
  </si>
  <si>
    <t>تغییرات طی دوره</t>
  </si>
  <si>
    <t>1404/11/30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</si>
  <si>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</si>
  <si>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</si>
  <si>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</si>
  <si>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</si>
  <si>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</si>
  <si>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</si>
  <si>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</si>
  <si>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</si>
  <si>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</si>
  <si>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</si>
  <si>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ایران‌ ترانسفو</t>
  </si>
  <si>
    <t>ایران‌ خودرو</t>
  </si>
  <si>
    <t>ایران‌یاساتایرورابر</t>
  </si>
  <si>
    <t>بانک ملت</t>
  </si>
  <si>
    <t>بانک‌ کارآفرین‌</t>
  </si>
  <si>
    <t>بیمه اتکایی امین</t>
  </si>
  <si>
    <t>بیمه البرز</t>
  </si>
  <si>
    <t>پارس فولاد سبزوار</t>
  </si>
  <si>
    <t>پالایش نفت تهران</t>
  </si>
  <si>
    <t>پتروشیمی بوعلی سینا</t>
  </si>
  <si>
    <t>پتروشیمی پارس</t>
  </si>
  <si>
    <t>پتروشیمی پردیس</t>
  </si>
  <si>
    <t>پخش البرز</t>
  </si>
  <si>
    <t>تامین سرمایه امین</t>
  </si>
  <si>
    <t>تایدواترخاورمیانه</t>
  </si>
  <si>
    <t>توسعه‌ صنایع‌ بهشهر(هلدینگ</t>
  </si>
  <si>
    <t>ح . تامین سرمایه امین</t>
  </si>
  <si>
    <t>داروسازی دانا</t>
  </si>
  <si>
    <t>س. صنایع‌شیمیایی‌ایران</t>
  </si>
  <si>
    <t>س. و توسعه صنایع لاستیک</t>
  </si>
  <si>
    <t>سبحان دارو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</si>
  <si>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</si>
  <si>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</si>
  <si>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</si>
  <si>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</si>
  <si>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</si>
  <si>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سیمان‌ کرمان‌</t>
  </si>
  <si>
    <t>سیمان‌مازندران‌</t>
  </si>
  <si>
    <t>شیشه‌ و گاز</t>
  </si>
  <si>
    <t>صنایع مس افق کرمان</t>
  </si>
  <si>
    <t>صنعت غذایی کورش</t>
  </si>
  <si>
    <t>فولاد  خوزستان</t>
  </si>
  <si>
    <t>فولاد خراسان</t>
  </si>
  <si>
    <t>گروه سرمایه گذاری سپهر صادرات</t>
  </si>
  <si>
    <t>گروه صنعتی درپاد تبریز</t>
  </si>
  <si>
    <t>محصولات کاغذی لطیف</t>
  </si>
  <si>
    <t>معدنی و صنعتی گل گهر</t>
  </si>
  <si>
    <t>ملی‌ صنایع‌ مس‌ ایران‌</t>
  </si>
  <si>
    <t>نیان باتری خاوران</t>
  </si>
  <si>
    <t>کیمیا کالای رازی</t>
  </si>
  <si>
    <t>پالایش نفت اصفهان</t>
  </si>
  <si>
    <t>پالایش نفت بندرعباس</t>
  </si>
  <si>
    <t>صنایع پتروشیمی خلیج فارس</t>
  </si>
  <si>
    <t>پتروشیمی نوری</t>
  </si>
  <si>
    <t>پتروشیمی اروند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</si>
  <si>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</si>
  <si>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</si>
  <si>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</si>
  <si>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</si>
  <si>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</si>
  <si>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</si>
  <si>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</si>
  <si>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</si>
  <si>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</si>
  <si>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</si>
  <si>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</si>
  <si>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</si>
  <si>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</si>
  <si>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</si>
  <si>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</si>
  <si>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</si>
  <si>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</si>
  <si>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</si>
  <si>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</si>
  <si>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</si>
  <si>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گنجینه یکم آوید-د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</si>
  <si>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</si>
  <si>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</si>
  <si>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</si>
  <si>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</si>
  <si>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</si>
  <si>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</si>
  <si>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</si>
  <si>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</si>
  <si>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</si>
  <si>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</si>
  <si>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</si>
  <si>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</si>
  <si>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</si>
  <si>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</si>
  <si>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</si>
  <si>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</si>
  <si>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</si>
  <si>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</si>
  <si>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</si>
  <si>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</si>
  <si>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</si>
  <si>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</si>
  <si>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</si>
  <si>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</si>
  <si>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</si>
  <si>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</si>
  <si>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</si>
  <si>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</si>
  <si>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</si>
  <si>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</si>
  <si>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</si>
  <si>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</si>
  <si>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</si>
  <si>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</si>
  <si>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</si>
  <si>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</si>
  <si>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</si>
  <si>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</si>
  <si>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</si>
  <si>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</si>
  <si>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</si>
  <si>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</si>
  <si>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</si>
  <si>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</si>
  <si>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</si>
  <si>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</si>
  <si>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</si>
  <si>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</si>
  <si>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</si>
  <si>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</si>
  <si>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</si>
  <si>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</si>
  <si>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</si>
  <si>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</si>
  <si>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فروسیلیس‌ ایران‌</t>
  </si>
  <si>
    <t>ح . بیمه اتکایی امین</t>
  </si>
  <si>
    <t>رادیاتور ایران‌</t>
  </si>
  <si>
    <t>سرمایه‌ گذاری‌ البرز(هلدینگ‌</t>
  </si>
  <si>
    <t>داروسازی‌ اکسیر</t>
  </si>
  <si>
    <t>مهرمام میهن</t>
  </si>
  <si>
    <t>سرمایه گذاری پایا تدبیرپارسا</t>
  </si>
  <si>
    <t>بین المللی ساروج بوشهر</t>
  </si>
  <si>
    <t>پتروشیمی شازند</t>
  </si>
  <si>
    <t>ح . ایران‌ ترانسفو</t>
  </si>
  <si>
    <t>سرمایه گذاری مهر</t>
  </si>
  <si>
    <t>صنایع غذایی رضوی</t>
  </si>
  <si>
    <t>-2-2</t>
  </si>
  <si>
    <t>درآمد حاصل از سرمایه­گذاری در واحدهای صندوق</t>
  </si>
  <si>
    <t>درآمد سود صندوق</t>
  </si>
  <si>
    <t>صندوق س.پشتوانه طلا زرفام آشنا</t>
  </si>
  <si>
    <t>صندوق طلای عیار مفید</t>
  </si>
  <si>
    <t>صندوق س صنایع مفید3- بخشی</t>
  </si>
  <si>
    <t>صندوق س.پشتوانه طلای لوتوس</t>
  </si>
  <si>
    <t>صندوق پالایشی یکم-سهام</t>
  </si>
  <si>
    <t>صندوق س.پشتوانه طلا نهایت نگر</t>
  </si>
  <si>
    <t>صندوق س. درین بها بازار-د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</si>
  <si>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</si>
  <si>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</si>
  <si>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</si>
  <si>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</si>
  <si>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</si>
  <si>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</si>
  <si>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</si>
  <si>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</si>
  <si>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</si>
  <si>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</si>
  <si>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</si>
  <si>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</si>
  <si>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</si>
  <si>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</si>
  <si>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</si>
  <si>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</si>
  <si>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</si>
  <si>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</si>
  <si>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</si>
  <si>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</si>
  <si>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</si>
  <si>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</si>
  <si>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</si>
  <si>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</si>
  <si>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</si>
  <si>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</si>
  <si>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</si>
  <si>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</si>
  <si>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</si>
  <si>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</si>
  <si>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</si>
  <si>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</si>
  <si>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</si>
  <si>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</si>
  <si>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</si>
  <si>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</si>
  <si>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</si>
  <si>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</si>
  <si>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</si>
  <si>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</si>
  <si>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</si>
  <si>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</si>
  <si>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1404/11/20</t>
  </si>
  <si>
    <t>1404/06/03</t>
  </si>
  <si>
    <t>1404/06/23</t>
  </si>
  <si>
    <t>1404/07/30</t>
  </si>
  <si>
    <t>1404/10/24</t>
  </si>
  <si>
    <t>1404/11/28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</si>
  <si>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</si>
  <si>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</si>
  <si>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</si>
  <si>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</si>
  <si>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</si>
  <si>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</si>
  <si>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</si>
  <si>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</si>
  <si>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</si>
  <si>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</si>
  <si>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</si>
  <si>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</si>
  <si>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</si>
  <si>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</si>
  <si>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</si>
  <si>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</si>
  <si>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</si>
  <si>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</si>
  <si>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</si>
  <si>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</si>
  <si>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</si>
  <si>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</si>
  <si>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</si>
  <si>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</si>
  <si>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</si>
  <si>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</si>
  <si>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</si>
  <si>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پارسیان</t>
  </si>
  <si>
    <t>سپرده بانک پاسارگاد</t>
  </si>
  <si>
    <t>سپرده بانک خاورمیانه</t>
  </si>
  <si>
    <t>سپرده بانک دی</t>
  </si>
  <si>
    <t>سپرده بانک گردشگری</t>
  </si>
  <si>
    <t>سپرده بانک ملت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</si>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</sst>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4" fontId="5" fillId="0" borderId="6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3" fontId="5" fillId="0" borderId="0" xfId="0" applyNumberFormat="1" applyFont="1" applyFill="1" applyAlignment="1">
      <alignment vertical="top"/>
    </xf>
    <xf numFmtId="3" fontId="5" fillId="0" borderId="4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10" fontId="5" fillId="0" borderId="5" xfId="1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0" xfId="1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0" fillId="0" borderId="0" xfId="0" applyNumberFormat="1" applyAlignment="1">
      <alignment horizontal="left"/>
    </xf>
    <xf numFmtId="10" fontId="5" fillId="0" borderId="0" xfId="1" applyNumberFormat="1" applyFont="1" applyFill="1" applyAlignment="1">
      <alignment horizontal="right" vertical="top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top"/>
    </xf>
    <xf numFmtId="0" fontId="5" fillId="0" borderId="0" xfId="0" applyFont="1" applyFill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10" fontId="5" fillId="0" borderId="7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vertical="center"/>
    </xf>
    <xf numFmtId="10" fontId="5" fillId="0" borderId="0" xfId="0" applyNumberFormat="1" applyFont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4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4</xdr:col>
      <xdr:colOff>243798</xdr:colOff>
      <xdr:row>61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44AB33-6B83-25AF-455A-A059E7E8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04202" y="19050"/>
          <a:ext cx="7216098" cy="1024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rightToLeft="1" tabSelected="1" view="pageBreakPreview" zoomScaleNormal="100" zoomScaleSheetLayoutView="100" workbookViewId="0">
      <selection activeCell="G60" sqref="G60"/>
    </sheetView>
  </sheetViews>
  <sheetFormatPr defaultRowHeight="12.75" x14ac:dyDescent="0.2"/>
  <cols>
    <col min="1" max="3" width="31.85546875" customWidth="1"/>
  </cols>
  <sheetData>
    <row r="1" spans="1:3" ht="29.1" customHeight="1" x14ac:dyDescent="0.2">
      <c r="A1" s="59" t="s">
        <v>0</v>
      </c>
      <c r="B1" s="59"/>
      <c r="C1" s="59"/>
    </row>
    <row r="2" spans="1:3" ht="21.75" customHeight="1" x14ac:dyDescent="0.2">
      <c r="A2" s="59" t="s">
        <v>1</v>
      </c>
      <c r="B2" s="59"/>
      <c r="C2" s="59"/>
    </row>
    <row r="3" spans="1:3" ht="21.75" customHeight="1" x14ac:dyDescent="0.2">
      <c r="A3" s="59" t="s">
        <v>2</v>
      </c>
      <c r="B3" s="59"/>
      <c r="C3" s="59"/>
    </row>
    <row r="4" spans="1:3" ht="7.35" customHeight="1" x14ac:dyDescent="0.2"/>
    <row r="5" spans="1:3" x14ac:dyDescent="0.2">
      <c r="B5" s="21"/>
    </row>
    <row r="6" spans="1:3" x14ac:dyDescent="0.2">
      <c r="B6" s="21"/>
    </row>
  </sheetData>
  <mergeCells count="3">
    <mergeCell ref="A1:C1"/>
    <mergeCell ref="A2:C2"/>
    <mergeCell ref="A3:C3"/>
  </mergeCells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0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3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3.5703125" customWidth="1"/>
    <col min="17" max="17" width="2.14062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 x14ac:dyDescent="0.2"/>
    <row r="5" spans="1:23" ht="14.45" customHeight="1" x14ac:dyDescent="0.2">
      <c r="A5" s="1" t="s">
        <v>152</v>
      </c>
      <c r="B5" s="60" t="s">
        <v>153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14.45" customHeight="1" x14ac:dyDescent="0.2">
      <c r="D6" s="61" t="s">
        <v>134</v>
      </c>
      <c r="E6" s="61"/>
      <c r="F6" s="61"/>
      <c r="G6" s="61"/>
      <c r="H6" s="61"/>
      <c r="I6" s="61"/>
      <c r="J6" s="61"/>
      <c r="K6" s="61"/>
      <c r="L6" s="61"/>
      <c r="N6" s="61" t="s">
        <v>135</v>
      </c>
      <c r="O6" s="61"/>
      <c r="P6" s="61"/>
      <c r="Q6" s="61"/>
      <c r="R6" s="61"/>
      <c r="S6" s="61"/>
      <c r="T6" s="61"/>
      <c r="U6" s="61"/>
      <c r="V6" s="61"/>
      <c r="W6" s="61"/>
    </row>
    <row r="7" spans="1:23" ht="14.45" customHeight="1" x14ac:dyDescent="0.2">
      <c r="D7" s="3"/>
      <c r="E7" s="3"/>
      <c r="F7" s="3"/>
      <c r="G7" s="3"/>
      <c r="H7" s="3"/>
      <c r="I7" s="3"/>
      <c r="J7" s="62" t="s">
        <v>65</v>
      </c>
      <c r="K7" s="62"/>
      <c r="L7" s="62"/>
      <c r="N7" s="3"/>
      <c r="O7" s="3"/>
      <c r="P7" s="3"/>
      <c r="Q7" s="3"/>
      <c r="R7" s="3"/>
      <c r="S7" s="3"/>
      <c r="T7" s="3"/>
      <c r="U7" s="62" t="s">
        <v>65</v>
      </c>
      <c r="V7" s="62"/>
      <c r="W7" s="62"/>
    </row>
    <row r="8" spans="1:23" ht="14.45" customHeight="1" x14ac:dyDescent="0.2">
      <c r="A8" s="61" t="s">
        <v>82</v>
      </c>
      <c r="B8" s="61"/>
      <c r="D8" s="2" t="s">
        <v>154</v>
      </c>
      <c r="F8" s="2" t="s">
        <v>138</v>
      </c>
      <c r="H8" s="2" t="s">
        <v>139</v>
      </c>
      <c r="J8" s="4" t="s">
        <v>112</v>
      </c>
      <c r="K8" s="3"/>
      <c r="L8" s="4" t="s">
        <v>120</v>
      </c>
      <c r="N8" s="2" t="s">
        <v>154</v>
      </c>
      <c r="P8" s="61" t="s">
        <v>138</v>
      </c>
      <c r="Q8" s="61"/>
      <c r="S8" s="2" t="s">
        <v>139</v>
      </c>
      <c r="U8" s="4" t="s">
        <v>112</v>
      </c>
      <c r="V8" s="3"/>
      <c r="W8" s="4" t="s">
        <v>120</v>
      </c>
    </row>
    <row r="9" spans="1:23" ht="21.75" customHeight="1" x14ac:dyDescent="0.2">
      <c r="A9" s="63" t="s">
        <v>85</v>
      </c>
      <c r="B9" s="63"/>
      <c r="D9" s="6">
        <v>0</v>
      </c>
      <c r="F9" s="6">
        <v>0</v>
      </c>
      <c r="H9" s="6">
        <v>1497493447</v>
      </c>
      <c r="J9" s="6">
        <v>1497493447</v>
      </c>
      <c r="L9" s="37">
        <f>J9/-292190602929</f>
        <v>-5.1250568361497894E-3</v>
      </c>
      <c r="N9" s="6">
        <v>0</v>
      </c>
      <c r="P9" s="64">
        <v>0</v>
      </c>
      <c r="Q9" s="64"/>
      <c r="S9" s="6">
        <v>2089157202</v>
      </c>
      <c r="U9" s="6">
        <v>2089157202</v>
      </c>
      <c r="W9" s="37">
        <f>U9/660214871647</f>
        <v>3.1643595013064458E-3</v>
      </c>
    </row>
    <row r="10" spans="1:23" ht="21.75" customHeight="1" x14ac:dyDescent="0.2">
      <c r="A10" s="65" t="s">
        <v>155</v>
      </c>
      <c r="B10" s="65"/>
      <c r="D10" s="9">
        <v>0</v>
      </c>
      <c r="F10" s="9">
        <v>0</v>
      </c>
      <c r="H10" s="9">
        <v>0</v>
      </c>
      <c r="J10" s="9">
        <v>0</v>
      </c>
      <c r="L10" s="37">
        <f t="shared" ref="L10:L16" si="0">J10/-292190602929</f>
        <v>0</v>
      </c>
      <c r="N10" s="9">
        <v>0</v>
      </c>
      <c r="P10" s="66">
        <v>0</v>
      </c>
      <c r="Q10" s="66"/>
      <c r="S10" s="9">
        <v>10527232185</v>
      </c>
      <c r="U10" s="9">
        <v>10527232185</v>
      </c>
      <c r="W10" s="37">
        <f t="shared" ref="W10:W16" si="1">U10/660214871647</f>
        <v>1.5945160639502593E-2</v>
      </c>
    </row>
    <row r="11" spans="1:23" ht="21.75" customHeight="1" x14ac:dyDescent="0.2">
      <c r="A11" s="65" t="s">
        <v>156</v>
      </c>
      <c r="B11" s="65"/>
      <c r="D11" s="9">
        <v>0</v>
      </c>
      <c r="F11" s="9">
        <v>0</v>
      </c>
      <c r="H11" s="9">
        <v>0</v>
      </c>
      <c r="J11" s="9">
        <v>0</v>
      </c>
      <c r="L11" s="37">
        <f t="shared" si="0"/>
        <v>0</v>
      </c>
      <c r="N11" s="9">
        <v>0</v>
      </c>
      <c r="P11" s="66">
        <v>0</v>
      </c>
      <c r="Q11" s="66"/>
      <c r="S11" s="9">
        <v>3740487472</v>
      </c>
      <c r="U11" s="9">
        <v>3740487472</v>
      </c>
      <c r="W11" s="37">
        <f t="shared" si="1"/>
        <v>5.6655607630722122E-3</v>
      </c>
    </row>
    <row r="12" spans="1:23" ht="21.75" customHeight="1" x14ac:dyDescent="0.2">
      <c r="A12" s="65" t="s">
        <v>157</v>
      </c>
      <c r="B12" s="65"/>
      <c r="D12" s="9">
        <v>0</v>
      </c>
      <c r="F12" s="9">
        <v>0</v>
      </c>
      <c r="H12" s="9">
        <v>0</v>
      </c>
      <c r="J12" s="9">
        <v>0</v>
      </c>
      <c r="L12" s="37">
        <f t="shared" si="0"/>
        <v>0</v>
      </c>
      <c r="N12" s="9">
        <v>0</v>
      </c>
      <c r="P12" s="66">
        <v>0</v>
      </c>
      <c r="Q12" s="66"/>
      <c r="S12" s="9">
        <v>2742900</v>
      </c>
      <c r="U12" s="9">
        <v>2742900</v>
      </c>
      <c r="W12" s="37">
        <f t="shared" si="1"/>
        <v>4.1545565206028239E-6</v>
      </c>
    </row>
    <row r="13" spans="1:23" ht="21.75" customHeight="1" x14ac:dyDescent="0.2">
      <c r="A13" s="65" t="s">
        <v>158</v>
      </c>
      <c r="B13" s="65"/>
      <c r="D13" s="9">
        <v>0</v>
      </c>
      <c r="F13" s="9">
        <v>0</v>
      </c>
      <c r="H13" s="9">
        <v>0</v>
      </c>
      <c r="J13" s="9">
        <v>0</v>
      </c>
      <c r="L13" s="37">
        <f>J13/-292190602929</f>
        <v>0</v>
      </c>
      <c r="N13" s="9">
        <v>0</v>
      </c>
      <c r="P13" s="66">
        <v>0</v>
      </c>
      <c r="Q13" s="66"/>
      <c r="S13" s="9">
        <v>8193238154</v>
      </c>
      <c r="U13" s="9">
        <v>8193238154</v>
      </c>
      <c r="W13" s="37">
        <f>U13/660214871647</f>
        <v>1.2409956978946568E-2</v>
      </c>
    </row>
    <row r="14" spans="1:23" ht="21.75" customHeight="1" x14ac:dyDescent="0.2">
      <c r="A14" s="65" t="s">
        <v>159</v>
      </c>
      <c r="B14" s="65"/>
      <c r="D14" s="9">
        <v>0</v>
      </c>
      <c r="F14" s="9">
        <v>0</v>
      </c>
      <c r="H14" s="9">
        <v>0</v>
      </c>
      <c r="J14" s="9">
        <v>0</v>
      </c>
      <c r="L14" s="37">
        <f t="shared" si="0"/>
        <v>0</v>
      </c>
      <c r="N14" s="9">
        <v>0</v>
      </c>
      <c r="P14" s="66">
        <v>0</v>
      </c>
      <c r="Q14" s="66"/>
      <c r="S14" s="9">
        <v>8174587328</v>
      </c>
      <c r="U14" s="9">
        <v>8174587328</v>
      </c>
      <c r="W14" s="37">
        <f t="shared" si="1"/>
        <v>1.2381707348711076E-2</v>
      </c>
    </row>
    <row r="15" spans="1:23" ht="21.75" customHeight="1" x14ac:dyDescent="0.2">
      <c r="A15" s="65" t="s">
        <v>160</v>
      </c>
      <c r="B15" s="65"/>
      <c r="D15" s="9">
        <v>0</v>
      </c>
      <c r="F15" s="9">
        <v>0</v>
      </c>
      <c r="H15" s="9">
        <v>0</v>
      </c>
      <c r="J15" s="9">
        <v>0</v>
      </c>
      <c r="L15" s="37">
        <f t="shared" si="0"/>
        <v>0</v>
      </c>
      <c r="N15" s="9">
        <v>0</v>
      </c>
      <c r="P15" s="66">
        <v>0</v>
      </c>
      <c r="Q15" s="66"/>
      <c r="S15" s="9">
        <v>7081604612</v>
      </c>
      <c r="U15" s="9">
        <v>7081604612</v>
      </c>
      <c r="W15" s="37">
        <f t="shared" si="1"/>
        <v>1.0726211898762487E-2</v>
      </c>
    </row>
    <row r="16" spans="1:23" ht="21.75" customHeight="1" x14ac:dyDescent="0.2">
      <c r="A16" s="67" t="s">
        <v>161</v>
      </c>
      <c r="B16" s="67"/>
      <c r="D16" s="12">
        <v>0</v>
      </c>
      <c r="F16" s="12">
        <v>0</v>
      </c>
      <c r="H16" s="12">
        <v>0</v>
      </c>
      <c r="J16" s="12">
        <v>0</v>
      </c>
      <c r="L16" s="37">
        <f t="shared" si="0"/>
        <v>0</v>
      </c>
      <c r="N16" s="12">
        <v>0</v>
      </c>
      <c r="P16" s="66">
        <v>0</v>
      </c>
      <c r="Q16" s="76"/>
      <c r="S16" s="12">
        <v>760464935</v>
      </c>
      <c r="U16" s="12">
        <v>760464935</v>
      </c>
      <c r="W16" s="37">
        <f t="shared" si="1"/>
        <v>1.1518446003842839E-3</v>
      </c>
    </row>
    <row r="17" spans="1:23" ht="21.75" customHeight="1" thickBot="1" x14ac:dyDescent="0.25">
      <c r="A17" s="71" t="s">
        <v>65</v>
      </c>
      <c r="B17" s="71"/>
      <c r="D17" s="14">
        <v>0</v>
      </c>
      <c r="F17" s="14">
        <v>0</v>
      </c>
      <c r="H17" s="14">
        <v>1497493447</v>
      </c>
      <c r="J17" s="14">
        <v>1497493447</v>
      </c>
      <c r="L17" s="34">
        <f>SUM(L9:L16)</f>
        <v>-5.1250568361497894E-3</v>
      </c>
      <c r="N17" s="14">
        <v>0</v>
      </c>
      <c r="P17" s="14">
        <v>0</v>
      </c>
      <c r="S17" s="14">
        <v>40569514788</v>
      </c>
      <c r="U17" s="14">
        <v>40569514788</v>
      </c>
      <c r="W17" s="34">
        <f>SUM(W9:W16)</f>
        <v>6.1448956287206265E-2</v>
      </c>
    </row>
    <row r="18" spans="1:23" ht="13.5" thickTop="1" x14ac:dyDescent="0.2">
      <c r="J18" s="42" t="s">
        <v>243</v>
      </c>
    </row>
    <row r="19" spans="1:23" ht="18.75" x14ac:dyDescent="0.2">
      <c r="D19" s="31"/>
      <c r="E19" s="31"/>
      <c r="F19" s="31"/>
      <c r="G19" s="31"/>
      <c r="H19" s="31"/>
      <c r="N19" s="31"/>
      <c r="O19" s="31"/>
      <c r="P19" s="31"/>
      <c r="Q19" s="31"/>
      <c r="S19" s="31"/>
    </row>
    <row r="20" spans="1:23" ht="18.75" x14ac:dyDescent="0.2">
      <c r="D20" s="31"/>
      <c r="E20" s="31"/>
      <c r="F20" s="31"/>
      <c r="G20" s="31"/>
      <c r="H20" s="31"/>
      <c r="N20" s="31"/>
      <c r="O20" s="31"/>
      <c r="P20" s="31"/>
      <c r="Q20" s="31"/>
      <c r="S20" s="31"/>
    </row>
  </sheetData>
  <mergeCells count="27"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7109375" bestFit="1" customWidth="1"/>
    <col min="11" max="11" width="1.28515625" customWidth="1"/>
    <col min="12" max="12" width="1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15" bestFit="1" customWidth="1"/>
    <col min="19" max="19" width="0.28515625" customWidth="1"/>
  </cols>
  <sheetData>
    <row r="1" spans="1:1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8" ht="14.45" customHeight="1" x14ac:dyDescent="0.2"/>
    <row r="5" spans="1:18" ht="14.45" customHeight="1" x14ac:dyDescent="0.2">
      <c r="A5" s="1" t="s">
        <v>162</v>
      </c>
      <c r="B5" s="60" t="s">
        <v>163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14.45" customHeight="1" x14ac:dyDescent="0.2">
      <c r="D6" s="61" t="s">
        <v>134</v>
      </c>
      <c r="E6" s="61"/>
      <c r="F6" s="61"/>
      <c r="G6" s="61"/>
      <c r="H6" s="61"/>
      <c r="I6" s="61"/>
      <c r="J6" s="61"/>
      <c r="L6" s="61" t="s">
        <v>135</v>
      </c>
      <c r="M6" s="61"/>
      <c r="N6" s="61"/>
      <c r="O6" s="61"/>
      <c r="P6" s="61"/>
      <c r="Q6" s="61"/>
      <c r="R6" s="6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1" t="s">
        <v>164</v>
      </c>
      <c r="B8" s="61"/>
      <c r="D8" s="2" t="s">
        <v>165</v>
      </c>
      <c r="F8" s="2" t="s">
        <v>138</v>
      </c>
      <c r="H8" s="2" t="s">
        <v>139</v>
      </c>
      <c r="J8" s="2" t="s">
        <v>65</v>
      </c>
      <c r="L8" s="2" t="s">
        <v>165</v>
      </c>
      <c r="N8" s="2" t="s">
        <v>138</v>
      </c>
      <c r="P8" s="2" t="s">
        <v>139</v>
      </c>
      <c r="R8" s="2" t="s">
        <v>65</v>
      </c>
    </row>
    <row r="9" spans="1:18" ht="21.75" customHeight="1" x14ac:dyDescent="0.2">
      <c r="A9" s="73" t="s">
        <v>95</v>
      </c>
      <c r="B9" s="73"/>
      <c r="D9" s="16">
        <v>2299853762</v>
      </c>
      <c r="F9" s="16">
        <v>0</v>
      </c>
      <c r="H9" s="16">
        <v>0</v>
      </c>
      <c r="J9" s="16">
        <v>2299853762</v>
      </c>
      <c r="L9" s="16">
        <v>14111749711</v>
      </c>
      <c r="N9" s="16">
        <v>-30812499</v>
      </c>
      <c r="P9" s="16">
        <v>0</v>
      </c>
      <c r="R9" s="16">
        <v>14080937212</v>
      </c>
    </row>
    <row r="10" spans="1:18" ht="21.75" customHeight="1" x14ac:dyDescent="0.2">
      <c r="A10" s="71" t="s">
        <v>65</v>
      </c>
      <c r="B10" s="71"/>
      <c r="D10" s="14">
        <v>2299853762</v>
      </c>
      <c r="F10" s="14">
        <v>0</v>
      </c>
      <c r="H10" s="14">
        <v>0</v>
      </c>
      <c r="J10" s="14">
        <v>2299853762</v>
      </c>
      <c r="L10" s="14">
        <v>14111749711</v>
      </c>
      <c r="N10" s="14">
        <v>-30812499</v>
      </c>
      <c r="P10" s="14">
        <v>0</v>
      </c>
      <c r="R10" s="14">
        <v>14080937212</v>
      </c>
    </row>
    <row r="11" spans="1:18" x14ac:dyDescent="0.2">
      <c r="J11" s="42" t="s">
        <v>243</v>
      </c>
    </row>
    <row r="12" spans="1:18" ht="18.75" x14ac:dyDescent="0.2">
      <c r="D12" s="31"/>
      <c r="E12" s="31"/>
      <c r="F12" s="31"/>
      <c r="G12" s="31"/>
      <c r="H12" s="31"/>
      <c r="L12" s="31"/>
      <c r="M12" s="31"/>
      <c r="N12" s="31"/>
      <c r="O12" s="31"/>
      <c r="P12" s="31"/>
    </row>
    <row r="13" spans="1:18" ht="18.75" x14ac:dyDescent="0.2">
      <c r="D13" s="31"/>
      <c r="E13" s="31"/>
      <c r="F13" s="31"/>
      <c r="G13" s="31"/>
      <c r="H13" s="31"/>
      <c r="L13" s="31"/>
      <c r="M13" s="31"/>
      <c r="N13" s="31"/>
      <c r="O13" s="31"/>
      <c r="P13" s="31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4"/>
  <sheetViews>
    <sheetView rightToLeft="1"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 x14ac:dyDescent="0.2"/>
    <row r="5" spans="1:17" ht="14.45" customHeight="1" x14ac:dyDescent="0.2">
      <c r="A5" s="1" t="s">
        <v>166</v>
      </c>
      <c r="B5" s="60" t="s">
        <v>167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9.1" customHeight="1" x14ac:dyDescent="0.2">
      <c r="M6" s="77" t="s">
        <v>168</v>
      </c>
      <c r="Q6" s="77" t="s">
        <v>169</v>
      </c>
    </row>
    <row r="7" spans="1:17" ht="14.45" customHeight="1" x14ac:dyDescent="0.2">
      <c r="A7" s="61" t="s">
        <v>170</v>
      </c>
      <c r="B7" s="61"/>
      <c r="D7" s="2" t="s">
        <v>171</v>
      </c>
      <c r="F7" s="2" t="s">
        <v>172</v>
      </c>
      <c r="H7" s="2" t="s">
        <v>76</v>
      </c>
      <c r="J7" s="61" t="s">
        <v>173</v>
      </c>
      <c r="K7" s="61"/>
      <c r="M7" s="77"/>
      <c r="O7" s="2" t="s">
        <v>174</v>
      </c>
      <c r="Q7" s="77"/>
    </row>
    <row r="8" spans="1:17" ht="14.45" customHeight="1" x14ac:dyDescent="0.2">
      <c r="A8" s="62" t="s">
        <v>175</v>
      </c>
      <c r="B8" s="81"/>
      <c r="D8" s="62" t="s">
        <v>176</v>
      </c>
      <c r="F8" s="4" t="s">
        <v>177</v>
      </c>
      <c r="H8" s="3"/>
      <c r="J8" s="3"/>
      <c r="K8" s="3"/>
      <c r="M8" s="3"/>
      <c r="O8" s="3"/>
      <c r="Q8" s="3"/>
    </row>
    <row r="9" spans="1:17" ht="14.45" customHeight="1" x14ac:dyDescent="0.2">
      <c r="A9" s="61"/>
      <c r="B9" s="61"/>
      <c r="D9" s="61"/>
      <c r="F9" s="4" t="s">
        <v>178</v>
      </c>
    </row>
    <row r="10" spans="1:17" ht="14.45" customHeight="1" x14ac:dyDescent="0.2">
      <c r="A10" s="62" t="s">
        <v>175</v>
      </c>
      <c r="B10" s="81"/>
      <c r="D10" s="62" t="s">
        <v>179</v>
      </c>
      <c r="F10" s="4" t="s">
        <v>177</v>
      </c>
    </row>
    <row r="11" spans="1:17" ht="14.45" customHeight="1" x14ac:dyDescent="0.2">
      <c r="A11" s="61"/>
      <c r="B11" s="61"/>
      <c r="D11" s="61"/>
      <c r="F11" s="4" t="s">
        <v>180</v>
      </c>
    </row>
    <row r="12" spans="1:17" ht="144.75" customHeight="1" x14ac:dyDescent="0.2">
      <c r="A12" s="78" t="s">
        <v>181</v>
      </c>
      <c r="B12" s="78"/>
      <c r="D12" s="18" t="s">
        <v>182</v>
      </c>
      <c r="F12" s="4" t="s">
        <v>183</v>
      </c>
    </row>
    <row r="13" spans="1:17" ht="14.45" customHeight="1" x14ac:dyDescent="0.2">
      <c r="A13" s="78" t="s">
        <v>108</v>
      </c>
      <c r="B13" s="79"/>
      <c r="D13" s="78" t="s">
        <v>108</v>
      </c>
      <c r="F13" s="4" t="s">
        <v>184</v>
      </c>
    </row>
    <row r="14" spans="1:17" ht="14.45" customHeight="1" x14ac:dyDescent="0.2">
      <c r="A14" s="80"/>
      <c r="B14" s="80"/>
      <c r="D14" s="80"/>
      <c r="F14" s="4" t="s">
        <v>185</v>
      </c>
    </row>
    <row r="15" spans="1:17" ht="14.45" customHeight="1" x14ac:dyDescent="0.2">
      <c r="A15" s="80"/>
      <c r="B15" s="80"/>
      <c r="D15" s="80"/>
      <c r="F15" s="4" t="s">
        <v>186</v>
      </c>
    </row>
    <row r="16" spans="1:17" ht="14.45" customHeight="1" x14ac:dyDescent="0.2">
      <c r="A16" s="77"/>
      <c r="B16" s="77"/>
      <c r="D16" s="77"/>
      <c r="F16" s="4" t="s">
        <v>187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8" t="s">
        <v>188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</sheetData>
  <mergeCells count="15">
    <mergeCell ref="A13:B16"/>
    <mergeCell ref="D13:D16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8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9" t="s">
        <v>0</v>
      </c>
      <c r="B1" s="59"/>
      <c r="C1" s="59"/>
      <c r="D1" s="59"/>
      <c r="E1" s="59"/>
      <c r="F1" s="59"/>
    </row>
    <row r="2" spans="1:6" ht="21.75" customHeight="1" x14ac:dyDescent="0.2">
      <c r="A2" s="59" t="s">
        <v>115</v>
      </c>
      <c r="B2" s="59"/>
      <c r="C2" s="59"/>
      <c r="D2" s="59"/>
      <c r="E2" s="59"/>
      <c r="F2" s="59"/>
    </row>
    <row r="3" spans="1:6" ht="21.75" customHeight="1" x14ac:dyDescent="0.2">
      <c r="A3" s="59" t="s">
        <v>2</v>
      </c>
      <c r="B3" s="59"/>
      <c r="C3" s="59"/>
      <c r="D3" s="59"/>
      <c r="E3" s="59"/>
      <c r="F3" s="59"/>
    </row>
    <row r="4" spans="1:6" ht="14.45" customHeight="1" x14ac:dyDescent="0.2"/>
    <row r="5" spans="1:6" ht="14.45" customHeight="1" x14ac:dyDescent="0.2">
      <c r="A5" s="1" t="s">
        <v>189</v>
      </c>
      <c r="B5" s="60" t="s">
        <v>190</v>
      </c>
      <c r="C5" s="60"/>
      <c r="D5" s="60"/>
      <c r="E5" s="60"/>
      <c r="F5" s="60"/>
    </row>
    <row r="6" spans="1:6" ht="14.45" customHeight="1" x14ac:dyDescent="0.2">
      <c r="D6" s="61" t="s">
        <v>134</v>
      </c>
      <c r="E6" s="61"/>
      <c r="F6" s="2" t="s">
        <v>135</v>
      </c>
    </row>
    <row r="7" spans="1:6" ht="36.4" customHeight="1" x14ac:dyDescent="0.2">
      <c r="A7" s="61" t="s">
        <v>191</v>
      </c>
      <c r="B7" s="61"/>
      <c r="D7" s="18" t="s">
        <v>192</v>
      </c>
      <c r="E7" s="3"/>
      <c r="F7" s="18" t="s">
        <v>192</v>
      </c>
    </row>
    <row r="8" spans="1:6" ht="21.75" customHeight="1" x14ac:dyDescent="0.2">
      <c r="A8" s="63" t="str">
        <f>'سود سپرده بانکی'!A8</f>
        <v>سپرده بانک پارسیان</v>
      </c>
      <c r="B8" s="63"/>
      <c r="D8" s="6">
        <v>61957</v>
      </c>
      <c r="F8" s="6">
        <v>456377</v>
      </c>
    </row>
    <row r="9" spans="1:6" ht="21.75" customHeight="1" x14ac:dyDescent="0.2">
      <c r="A9" s="65" t="str">
        <f>'سود سپرده بانکی'!A9</f>
        <v>سپرده بانک پاسارگاد</v>
      </c>
      <c r="B9" s="65"/>
      <c r="D9" s="9">
        <v>14272</v>
      </c>
      <c r="F9" s="9">
        <v>96508</v>
      </c>
    </row>
    <row r="10" spans="1:6" ht="21.75" customHeight="1" x14ac:dyDescent="0.2">
      <c r="A10" s="65" t="str">
        <f>'سود سپرده بانکی'!A10</f>
        <v>سپرده بانک خاورمیانه</v>
      </c>
      <c r="B10" s="65"/>
      <c r="D10" s="9">
        <v>216641</v>
      </c>
      <c r="F10" s="9">
        <v>11465451</v>
      </c>
    </row>
    <row r="11" spans="1:6" ht="21.75" customHeight="1" x14ac:dyDescent="0.2">
      <c r="A11" s="65" t="str">
        <f>'سود سپرده بانکی'!A11</f>
        <v>سپرده بانک دی</v>
      </c>
      <c r="B11" s="65"/>
      <c r="D11" s="9">
        <v>186327059</v>
      </c>
      <c r="F11" s="9">
        <v>12518459106</v>
      </c>
    </row>
    <row r="12" spans="1:6" ht="21.75" customHeight="1" x14ac:dyDescent="0.2">
      <c r="A12" s="65" t="str">
        <f>'سود سپرده بانکی'!A12</f>
        <v>سپرده بانک گردشگری</v>
      </c>
      <c r="B12" s="65"/>
      <c r="D12" s="9">
        <v>8007704192</v>
      </c>
      <c r="F12" s="9">
        <v>26911772217</v>
      </c>
    </row>
    <row r="13" spans="1:6" ht="21.75" customHeight="1" x14ac:dyDescent="0.2">
      <c r="A13" s="65" t="str">
        <f>'سود سپرده بانکی'!A13</f>
        <v>سپرده بانک ملت</v>
      </c>
      <c r="B13" s="65"/>
      <c r="D13" s="9">
        <v>3979</v>
      </c>
      <c r="F13" s="9">
        <v>33439</v>
      </c>
    </row>
    <row r="14" spans="1:6" ht="21.75" customHeight="1" thickBot="1" x14ac:dyDescent="0.25">
      <c r="A14" s="71" t="s">
        <v>65</v>
      </c>
      <c r="B14" s="71"/>
      <c r="D14" s="14">
        <f>SUM(D8:D13)</f>
        <v>8194328100</v>
      </c>
      <c r="F14" s="14">
        <f>SUM(F8:F13)</f>
        <v>39442283098</v>
      </c>
    </row>
    <row r="15" spans="1:6" ht="21.75" customHeight="1" thickTop="1" x14ac:dyDescent="0.2">
      <c r="A15" s="28"/>
      <c r="B15" s="28"/>
      <c r="D15" s="29"/>
      <c r="F15" s="29"/>
    </row>
    <row r="17" spans="4:6" ht="18.75" x14ac:dyDescent="0.2">
      <c r="D17" s="31"/>
      <c r="E17" s="31"/>
      <c r="F17" s="31"/>
    </row>
    <row r="18" spans="4:6" ht="18.75" x14ac:dyDescent="0.2">
      <c r="D18" s="31"/>
      <c r="E18" s="31"/>
      <c r="F18" s="31"/>
    </row>
  </sheetData>
  <mergeCells count="13">
    <mergeCell ref="A14:B14"/>
    <mergeCell ref="A12:B12"/>
    <mergeCell ref="A13:B13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2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2" ht="29.1" customHeight="1" x14ac:dyDescent="0.2">
      <c r="A1" s="59" t="s">
        <v>0</v>
      </c>
      <c r="B1" s="59"/>
      <c r="C1" s="59"/>
      <c r="D1" s="59"/>
      <c r="E1" s="59"/>
      <c r="F1" s="59"/>
    </row>
    <row r="2" spans="1:12" ht="21.75" customHeight="1" x14ac:dyDescent="0.2">
      <c r="A2" s="59" t="s">
        <v>115</v>
      </c>
      <c r="B2" s="59"/>
      <c r="C2" s="59"/>
      <c r="D2" s="59"/>
      <c r="E2" s="59"/>
      <c r="F2" s="59"/>
    </row>
    <row r="3" spans="1:12" ht="21.75" customHeight="1" x14ac:dyDescent="0.2">
      <c r="A3" s="59" t="s">
        <v>2</v>
      </c>
      <c r="B3" s="59"/>
      <c r="C3" s="59"/>
      <c r="D3" s="59"/>
      <c r="E3" s="59"/>
      <c r="F3" s="59"/>
    </row>
    <row r="4" spans="1:12" ht="14.45" customHeight="1" x14ac:dyDescent="0.2"/>
    <row r="5" spans="1:12" ht="29.1" customHeight="1" x14ac:dyDescent="0.2">
      <c r="A5" s="1" t="s">
        <v>193</v>
      </c>
      <c r="B5" s="60" t="s">
        <v>130</v>
      </c>
      <c r="C5" s="60"/>
      <c r="D5" s="60"/>
      <c r="E5" s="60"/>
      <c r="F5" s="60"/>
    </row>
    <row r="6" spans="1:12" ht="14.45" customHeight="1" x14ac:dyDescent="0.2">
      <c r="D6" s="2" t="s">
        <v>134</v>
      </c>
      <c r="F6" s="2" t="s">
        <v>9</v>
      </c>
    </row>
    <row r="7" spans="1:12" ht="14.45" customHeight="1" x14ac:dyDescent="0.2">
      <c r="A7" s="61" t="s">
        <v>130</v>
      </c>
      <c r="B7" s="61"/>
      <c r="D7" s="4" t="s">
        <v>112</v>
      </c>
      <c r="F7" s="4" t="s">
        <v>112</v>
      </c>
    </row>
    <row r="8" spans="1:12" ht="21.75" customHeight="1" x14ac:dyDescent="0.2">
      <c r="A8" s="63" t="s">
        <v>130</v>
      </c>
      <c r="B8" s="63"/>
      <c r="D8" s="6">
        <v>0</v>
      </c>
      <c r="F8" s="6">
        <v>1906450995</v>
      </c>
    </row>
    <row r="9" spans="1:12" ht="21.75" customHeight="1" x14ac:dyDescent="0.2">
      <c r="A9" s="65" t="s">
        <v>194</v>
      </c>
      <c r="B9" s="65"/>
      <c r="D9" s="9">
        <v>0</v>
      </c>
      <c r="F9" s="9">
        <v>24474196</v>
      </c>
      <c r="K9" s="40"/>
      <c r="L9" s="40"/>
    </row>
    <row r="10" spans="1:12" ht="21.75" customHeight="1" x14ac:dyDescent="0.2">
      <c r="A10" s="67" t="s">
        <v>195</v>
      </c>
      <c r="B10" s="67"/>
      <c r="D10" s="12">
        <v>574978895</v>
      </c>
      <c r="F10" s="12">
        <v>1598380789</v>
      </c>
      <c r="K10" s="40"/>
      <c r="L10" s="40"/>
    </row>
    <row r="11" spans="1:12" ht="21.75" customHeight="1" thickBot="1" x14ac:dyDescent="0.25">
      <c r="A11" s="71" t="s">
        <v>65</v>
      </c>
      <c r="B11" s="71"/>
      <c r="D11" s="14">
        <v>574978895</v>
      </c>
      <c r="F11" s="14">
        <v>3529305980</v>
      </c>
      <c r="K11" s="40"/>
      <c r="L11" s="40"/>
    </row>
    <row r="12" spans="1:12" ht="13.5" thickTop="1" x14ac:dyDescent="0.2"/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5"/>
  <sheetViews>
    <sheetView rightToLeft="1" view="pageBreakPreview" zoomScale="90" zoomScaleNormal="100" zoomScaleSheetLayoutView="90" workbookViewId="0">
      <selection activeCell="A4" sqref="A4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3.285156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4.710937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 x14ac:dyDescent="0.2"/>
    <row r="5" spans="1:19" ht="14.45" customHeight="1" x14ac:dyDescent="0.2">
      <c r="A5" s="60" t="s">
        <v>137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ht="14.45" customHeight="1" x14ac:dyDescent="0.2">
      <c r="A6" s="61" t="s">
        <v>67</v>
      </c>
      <c r="C6" s="61" t="s">
        <v>196</v>
      </c>
      <c r="D6" s="61"/>
      <c r="E6" s="61"/>
      <c r="F6" s="61"/>
      <c r="G6" s="61"/>
      <c r="I6" s="61" t="s">
        <v>134</v>
      </c>
      <c r="J6" s="61"/>
      <c r="K6" s="61"/>
      <c r="L6" s="61"/>
      <c r="M6" s="61"/>
      <c r="O6" s="61" t="s">
        <v>135</v>
      </c>
      <c r="P6" s="61"/>
      <c r="Q6" s="61"/>
      <c r="R6" s="61"/>
      <c r="S6" s="61"/>
    </row>
    <row r="7" spans="1:19" ht="29.1" customHeight="1" x14ac:dyDescent="0.2">
      <c r="A7" s="61"/>
      <c r="C7" s="18" t="s">
        <v>197</v>
      </c>
      <c r="D7" s="3"/>
      <c r="E7" s="18" t="s">
        <v>198</v>
      </c>
      <c r="F7" s="3"/>
      <c r="G7" s="18" t="s">
        <v>199</v>
      </c>
      <c r="I7" s="18" t="s">
        <v>200</v>
      </c>
      <c r="J7" s="3"/>
      <c r="K7" s="18" t="s">
        <v>201</v>
      </c>
      <c r="L7" s="3"/>
      <c r="M7" s="18" t="s">
        <v>202</v>
      </c>
      <c r="O7" s="18" t="s">
        <v>200</v>
      </c>
      <c r="P7" s="3"/>
      <c r="Q7" s="18" t="s">
        <v>201</v>
      </c>
      <c r="R7" s="3"/>
      <c r="S7" s="18" t="s">
        <v>202</v>
      </c>
    </row>
    <row r="8" spans="1:19" ht="21.75" customHeight="1" x14ac:dyDescent="0.2">
      <c r="A8" s="5" t="s">
        <v>24</v>
      </c>
      <c r="C8" s="5" t="s">
        <v>203</v>
      </c>
      <c r="E8" s="6">
        <v>13516371</v>
      </c>
      <c r="G8" s="6">
        <v>70</v>
      </c>
      <c r="I8" s="6">
        <v>0</v>
      </c>
      <c r="K8" s="9">
        <v>0</v>
      </c>
      <c r="M8" s="6">
        <f>I8+K8</f>
        <v>0</v>
      </c>
      <c r="O8" s="6">
        <v>946145970</v>
      </c>
      <c r="Q8" s="9">
        <v>0</v>
      </c>
      <c r="S8" s="6">
        <f>O8+Q8</f>
        <v>946145970</v>
      </c>
    </row>
    <row r="9" spans="1:19" ht="21.75" customHeight="1" x14ac:dyDescent="0.2">
      <c r="A9" s="8" t="s">
        <v>47</v>
      </c>
      <c r="C9" s="8" t="s">
        <v>204</v>
      </c>
      <c r="E9" s="9">
        <v>1725439</v>
      </c>
      <c r="G9" s="9">
        <v>8300</v>
      </c>
      <c r="I9" s="9">
        <v>14321143700</v>
      </c>
      <c r="K9" s="9">
        <v>-969374989</v>
      </c>
      <c r="M9" s="9">
        <f>I9+K9</f>
        <v>13351768711</v>
      </c>
      <c r="O9" s="9">
        <v>14321143700</v>
      </c>
      <c r="Q9" s="9">
        <v>-969374989</v>
      </c>
      <c r="S9" s="9">
        <f>O9+Q9</f>
        <v>13351768711</v>
      </c>
    </row>
    <row r="10" spans="1:19" ht="21.75" customHeight="1" x14ac:dyDescent="0.2">
      <c r="A10" s="8" t="s">
        <v>48</v>
      </c>
      <c r="C10" s="8" t="s">
        <v>205</v>
      </c>
      <c r="E10" s="9">
        <v>1359309</v>
      </c>
      <c r="G10" s="9">
        <v>2720</v>
      </c>
      <c r="I10" s="9">
        <v>0</v>
      </c>
      <c r="K10" s="9">
        <v>0</v>
      </c>
      <c r="M10" s="9">
        <f t="shared" ref="M10:M14" si="0">I10+K10</f>
        <v>0</v>
      </c>
      <c r="O10" s="9">
        <v>3697320480</v>
      </c>
      <c r="Q10" s="9">
        <v>0</v>
      </c>
      <c r="S10" s="9">
        <f t="shared" ref="S10:S14" si="1">O10+Q10</f>
        <v>3697320480</v>
      </c>
    </row>
    <row r="11" spans="1:19" ht="21.75" customHeight="1" x14ac:dyDescent="0.2">
      <c r="A11" s="8" t="s">
        <v>42</v>
      </c>
      <c r="C11" s="8" t="s">
        <v>206</v>
      </c>
      <c r="E11" s="9">
        <v>2138348</v>
      </c>
      <c r="G11" s="9">
        <v>3800</v>
      </c>
      <c r="I11" s="9">
        <v>0</v>
      </c>
      <c r="K11" s="9">
        <v>0</v>
      </c>
      <c r="M11" s="9">
        <f t="shared" si="0"/>
        <v>0</v>
      </c>
      <c r="O11" s="9">
        <v>8125722400</v>
      </c>
      <c r="Q11" s="9">
        <v>0</v>
      </c>
      <c r="S11" s="9">
        <f t="shared" si="1"/>
        <v>8125722400</v>
      </c>
    </row>
    <row r="12" spans="1:19" ht="21.75" customHeight="1" x14ac:dyDescent="0.2">
      <c r="A12" s="8" t="s">
        <v>41</v>
      </c>
      <c r="C12" s="8" t="s">
        <v>207</v>
      </c>
      <c r="E12" s="9">
        <v>33200000</v>
      </c>
      <c r="G12" s="9">
        <v>190</v>
      </c>
      <c r="I12" s="9">
        <v>0</v>
      </c>
      <c r="K12" s="9">
        <v>0</v>
      </c>
      <c r="M12" s="9">
        <f t="shared" si="0"/>
        <v>0</v>
      </c>
      <c r="O12" s="9">
        <v>6308000000</v>
      </c>
      <c r="Q12" s="9">
        <v>0</v>
      </c>
      <c r="S12" s="9">
        <f t="shared" si="1"/>
        <v>6308000000</v>
      </c>
    </row>
    <row r="13" spans="1:19" ht="21.75" customHeight="1" x14ac:dyDescent="0.2">
      <c r="A13" s="8" t="s">
        <v>33</v>
      </c>
      <c r="C13" s="8" t="s">
        <v>208</v>
      </c>
      <c r="E13" s="9">
        <v>20543918</v>
      </c>
      <c r="G13" s="9">
        <v>540</v>
      </c>
      <c r="I13" s="9">
        <v>0</v>
      </c>
      <c r="K13" s="9">
        <v>0</v>
      </c>
      <c r="M13" s="9">
        <f t="shared" si="0"/>
        <v>0</v>
      </c>
      <c r="O13" s="9">
        <v>11093715720</v>
      </c>
      <c r="Q13" s="9">
        <v>-596745564</v>
      </c>
      <c r="S13" s="9">
        <f t="shared" si="1"/>
        <v>10496970156</v>
      </c>
    </row>
    <row r="14" spans="1:19" ht="21.75" customHeight="1" x14ac:dyDescent="0.2">
      <c r="A14" s="10" t="s">
        <v>25</v>
      </c>
      <c r="C14" s="50" t="s">
        <v>209</v>
      </c>
      <c r="E14" s="29">
        <v>6773</v>
      </c>
      <c r="G14" s="29">
        <v>116</v>
      </c>
      <c r="I14" s="12">
        <v>785668</v>
      </c>
      <c r="K14" s="9">
        <v>-9568</v>
      </c>
      <c r="M14" s="9">
        <f t="shared" si="0"/>
        <v>776100</v>
      </c>
      <c r="O14" s="12">
        <v>785668</v>
      </c>
      <c r="Q14" s="9">
        <v>-9568</v>
      </c>
      <c r="S14" s="9">
        <f t="shared" si="1"/>
        <v>776100</v>
      </c>
    </row>
    <row r="15" spans="1:19" ht="21.75" customHeight="1" x14ac:dyDescent="0.2">
      <c r="A15" s="13" t="s">
        <v>65</v>
      </c>
      <c r="C15" s="29"/>
      <c r="D15" s="39"/>
      <c r="E15" s="29"/>
      <c r="F15" s="39"/>
      <c r="G15" s="29"/>
      <c r="I15" s="14">
        <f>SUM(I8:I14)</f>
        <v>14321929368</v>
      </c>
      <c r="K15" s="14">
        <f>SUM(K8:K14)</f>
        <v>-969384557</v>
      </c>
      <c r="M15" s="14">
        <f>SUM(M8:M14)</f>
        <v>13352544811</v>
      </c>
      <c r="O15" s="14">
        <f>SUM(O8:O14)</f>
        <v>44492833938</v>
      </c>
      <c r="Q15" s="14">
        <f>SUM(Q8:Q14)</f>
        <v>-1566130121</v>
      </c>
      <c r="S15" s="14">
        <f>SUM(S8:S14)</f>
        <v>42926703817</v>
      </c>
    </row>
    <row r="16" spans="1:19" ht="21.75" customHeight="1" x14ac:dyDescent="0.2">
      <c r="A16" s="48"/>
      <c r="C16" s="31"/>
      <c r="E16" s="31"/>
      <c r="G16" s="31"/>
      <c r="I16" s="31"/>
      <c r="K16" s="31"/>
      <c r="M16" s="31"/>
      <c r="O16" s="31"/>
      <c r="Q16" s="31"/>
      <c r="S16" s="31"/>
    </row>
    <row r="18" spans="9:19" ht="18.75" x14ac:dyDescent="0.2">
      <c r="I18" s="31"/>
      <c r="K18" s="31"/>
      <c r="L18" s="31"/>
      <c r="M18" s="31"/>
      <c r="O18" s="31"/>
      <c r="Q18" s="31"/>
      <c r="R18" s="31"/>
      <c r="S18" s="31"/>
    </row>
    <row r="19" spans="9:19" ht="18.75" x14ac:dyDescent="0.2">
      <c r="I19" s="31"/>
      <c r="K19" s="31"/>
      <c r="L19" s="31"/>
      <c r="M19" s="31"/>
      <c r="O19" s="31"/>
      <c r="Q19" s="31"/>
      <c r="R19" s="31"/>
      <c r="S19" s="31"/>
    </row>
    <row r="25" spans="9:19" ht="18.75" x14ac:dyDescent="0.2">
      <c r="Q25" s="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 x14ac:dyDescent="0.2"/>
    <row r="5" spans="1:11" ht="14.45" customHeight="1" x14ac:dyDescent="0.2">
      <c r="A5" s="60" t="s">
        <v>154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45" customHeight="1" x14ac:dyDescent="0.2">
      <c r="I6" s="2" t="s">
        <v>134</v>
      </c>
      <c r="K6" s="2" t="s">
        <v>135</v>
      </c>
    </row>
    <row r="7" spans="1:11" ht="42" x14ac:dyDescent="0.2">
      <c r="A7" s="2" t="s">
        <v>210</v>
      </c>
      <c r="C7" s="17" t="s">
        <v>211</v>
      </c>
      <c r="E7" s="17" t="s">
        <v>212</v>
      </c>
      <c r="G7" s="17" t="s">
        <v>213</v>
      </c>
      <c r="I7" s="18" t="s">
        <v>214</v>
      </c>
      <c r="K7" s="18" t="s">
        <v>214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3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4.85546875" bestFit="1" customWidth="1"/>
    <col min="11" max="11" width="1.28515625" customWidth="1"/>
    <col min="12" max="12" width="11.85546875" bestFit="1" customWidth="1"/>
    <col min="13" max="13" width="1.28515625" customWidth="1"/>
    <col min="14" max="14" width="14.85546875" bestFit="1" customWidth="1"/>
    <col min="15" max="15" width="1.28515625" customWidth="1"/>
    <col min="16" max="16" width="16.28515625" bestFit="1" customWidth="1"/>
    <col min="17" max="17" width="1.28515625" customWidth="1"/>
    <col min="18" max="18" width="11.85546875" bestFit="1" customWidth="1"/>
    <col min="19" max="19" width="1.28515625" customWidth="1"/>
    <col min="20" max="20" width="16.28515625" bestFit="1" customWidth="1"/>
    <col min="21" max="21" width="0.28515625" customWidth="1"/>
  </cols>
  <sheetData>
    <row r="1" spans="1:2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 x14ac:dyDescent="0.2"/>
    <row r="5" spans="1:20" ht="14.45" customHeight="1" x14ac:dyDescent="0.2">
      <c r="A5" s="60" t="s">
        <v>215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4.45" customHeight="1" x14ac:dyDescent="0.2">
      <c r="A6" s="61" t="s">
        <v>118</v>
      </c>
      <c r="J6" s="61" t="s">
        <v>134</v>
      </c>
      <c r="K6" s="61"/>
      <c r="L6" s="61"/>
      <c r="M6" s="61"/>
      <c r="N6" s="61"/>
      <c r="P6" s="61" t="s">
        <v>135</v>
      </c>
      <c r="Q6" s="61"/>
      <c r="R6" s="61"/>
      <c r="S6" s="61"/>
      <c r="T6" s="61"/>
    </row>
    <row r="7" spans="1:20" ht="29.1" customHeight="1" x14ac:dyDescent="0.2">
      <c r="A7" s="61"/>
      <c r="C7" s="17" t="s">
        <v>216</v>
      </c>
      <c r="E7" s="77" t="s">
        <v>93</v>
      </c>
      <c r="F7" s="77"/>
      <c r="H7" s="17" t="s">
        <v>217</v>
      </c>
      <c r="J7" s="18" t="s">
        <v>218</v>
      </c>
      <c r="K7" s="3"/>
      <c r="L7" s="18" t="s">
        <v>201</v>
      </c>
      <c r="M7" s="3"/>
      <c r="N7" s="18" t="s">
        <v>219</v>
      </c>
      <c r="P7" s="18" t="s">
        <v>218</v>
      </c>
      <c r="Q7" s="3"/>
      <c r="R7" s="18" t="s">
        <v>201</v>
      </c>
      <c r="S7" s="3"/>
      <c r="T7" s="18" t="s">
        <v>219</v>
      </c>
    </row>
    <row r="8" spans="1:20" ht="21.75" customHeight="1" x14ac:dyDescent="0.2">
      <c r="A8" s="15" t="s">
        <v>95</v>
      </c>
      <c r="C8" s="19"/>
      <c r="E8" s="15" t="s">
        <v>98</v>
      </c>
      <c r="F8" s="3"/>
      <c r="H8" s="20">
        <v>19</v>
      </c>
      <c r="J8" s="16">
        <v>2299853762</v>
      </c>
      <c r="L8" s="16">
        <v>0</v>
      </c>
      <c r="N8" s="16">
        <v>2299853762</v>
      </c>
      <c r="P8" s="16">
        <v>14111749711</v>
      </c>
      <c r="R8" s="16">
        <v>0</v>
      </c>
      <c r="T8" s="16">
        <v>14111749711</v>
      </c>
    </row>
    <row r="9" spans="1:20" ht="21.75" customHeight="1" x14ac:dyDescent="0.2">
      <c r="A9" s="13" t="s">
        <v>65</v>
      </c>
      <c r="C9" s="14"/>
      <c r="E9" s="14"/>
      <c r="H9" s="14"/>
      <c r="J9" s="14">
        <v>2299853762</v>
      </c>
      <c r="L9" s="14">
        <v>0</v>
      </c>
      <c r="N9" s="14">
        <v>2299853762</v>
      </c>
      <c r="P9" s="14">
        <v>14111749711</v>
      </c>
      <c r="R9" s="14">
        <v>0</v>
      </c>
      <c r="T9" s="14">
        <v>14111749711</v>
      </c>
    </row>
    <row r="10" spans="1:20" ht="21.75" customHeight="1" x14ac:dyDescent="0.2">
      <c r="A10" s="48"/>
      <c r="C10" s="31"/>
      <c r="E10" s="31"/>
      <c r="H10" s="31"/>
      <c r="J10" s="31"/>
      <c r="L10" s="31"/>
      <c r="N10" s="31"/>
      <c r="P10" s="31"/>
      <c r="R10" s="31"/>
      <c r="T10" s="31"/>
    </row>
    <row r="12" spans="1:20" ht="18.75" x14ac:dyDescent="0.2">
      <c r="J12" s="31"/>
      <c r="L12" s="31"/>
      <c r="N12" s="31"/>
      <c r="P12" s="31"/>
      <c r="R12" s="31"/>
      <c r="T12" s="31"/>
    </row>
    <row r="13" spans="1:20" ht="18.75" x14ac:dyDescent="0.2">
      <c r="J13" s="31"/>
      <c r="L13" s="31"/>
      <c r="N13" s="31"/>
      <c r="P13" s="31"/>
      <c r="R13" s="31"/>
      <c r="T13" s="3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36.85546875" bestFit="1" customWidth="1"/>
    <col min="2" max="2" width="1.28515625" customWidth="1"/>
    <col min="3" max="3" width="13.85546875" bestFit="1" customWidth="1"/>
    <col min="4" max="4" width="1.28515625" customWidth="1"/>
    <col min="5" max="5" width="11.7109375" bestFit="1" customWidth="1"/>
    <col min="6" max="6" width="1.28515625" customWidth="1"/>
    <col min="7" max="7" width="13.85546875" bestFit="1" customWidth="1"/>
    <col min="8" max="8" width="1.28515625" customWidth="1"/>
    <col min="9" max="9" width="15" bestFit="1" customWidth="1"/>
    <col min="10" max="10" width="1.28515625" customWidth="1"/>
    <col min="11" max="11" width="11.710937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/>
    <row r="5" spans="1:13" ht="14.45" customHeight="1" x14ac:dyDescent="0.2">
      <c r="A5" s="60" t="s">
        <v>220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 x14ac:dyDescent="0.2">
      <c r="A6" s="61" t="s">
        <v>118</v>
      </c>
      <c r="C6" s="61" t="s">
        <v>134</v>
      </c>
      <c r="D6" s="61"/>
      <c r="E6" s="61"/>
      <c r="F6" s="61"/>
      <c r="G6" s="61"/>
      <c r="I6" s="61" t="s">
        <v>135</v>
      </c>
      <c r="J6" s="61"/>
      <c r="K6" s="61"/>
      <c r="L6" s="61"/>
      <c r="M6" s="61"/>
    </row>
    <row r="7" spans="1:13" ht="29.1" customHeight="1" x14ac:dyDescent="0.2">
      <c r="A7" s="61"/>
      <c r="C7" s="18" t="s">
        <v>218</v>
      </c>
      <c r="D7" s="3"/>
      <c r="E7" s="18" t="s">
        <v>201</v>
      </c>
      <c r="F7" s="3"/>
      <c r="G7" s="18" t="s">
        <v>219</v>
      </c>
      <c r="I7" s="18" t="s">
        <v>218</v>
      </c>
      <c r="J7" s="3"/>
      <c r="K7" s="18" t="s">
        <v>201</v>
      </c>
      <c r="L7" s="3"/>
      <c r="M7" s="18" t="s">
        <v>219</v>
      </c>
    </row>
    <row r="8" spans="1:13" ht="21.75" customHeight="1" x14ac:dyDescent="0.2">
      <c r="A8" s="5" t="s">
        <v>237</v>
      </c>
      <c r="C8" s="6">
        <v>61957</v>
      </c>
      <c r="E8" s="9">
        <v>0</v>
      </c>
      <c r="G8" s="6">
        <f>C8+E8</f>
        <v>61957</v>
      </c>
      <c r="I8" s="6">
        <v>456377</v>
      </c>
      <c r="K8" s="9">
        <v>0</v>
      </c>
      <c r="M8" s="6">
        <f>I8+K8</f>
        <v>456377</v>
      </c>
    </row>
    <row r="9" spans="1:13" ht="21.75" customHeight="1" x14ac:dyDescent="0.2">
      <c r="A9" s="8" t="s">
        <v>238</v>
      </c>
      <c r="C9" s="9">
        <v>14272</v>
      </c>
      <c r="E9" s="9">
        <v>0</v>
      </c>
      <c r="G9" s="9">
        <f>C9+E9</f>
        <v>14272</v>
      </c>
      <c r="I9" s="9">
        <v>96508</v>
      </c>
      <c r="K9" s="9">
        <v>0</v>
      </c>
      <c r="M9" s="9">
        <f>I9+K9</f>
        <v>96508</v>
      </c>
    </row>
    <row r="10" spans="1:13" ht="21.75" customHeight="1" x14ac:dyDescent="0.2">
      <c r="A10" s="8" t="s">
        <v>239</v>
      </c>
      <c r="C10" s="9">
        <v>216641</v>
      </c>
      <c r="E10" s="9">
        <v>0</v>
      </c>
      <c r="G10" s="9">
        <f t="shared" ref="G10:G13" si="0">C10+E10</f>
        <v>216641</v>
      </c>
      <c r="I10" s="9">
        <v>11465451</v>
      </c>
      <c r="K10" s="9">
        <v>0</v>
      </c>
      <c r="M10" s="9">
        <f t="shared" ref="M10:M13" si="1">I10+K10</f>
        <v>11465451</v>
      </c>
    </row>
    <row r="11" spans="1:13" ht="21.75" customHeight="1" x14ac:dyDescent="0.2">
      <c r="A11" s="8" t="s">
        <v>240</v>
      </c>
      <c r="C11" s="9">
        <v>186327059</v>
      </c>
      <c r="E11" s="9">
        <v>0</v>
      </c>
      <c r="G11" s="9">
        <f t="shared" si="0"/>
        <v>186327059</v>
      </c>
      <c r="I11" s="9">
        <v>12518459106</v>
      </c>
      <c r="K11" s="9">
        <v>0</v>
      </c>
      <c r="M11" s="9">
        <f t="shared" si="1"/>
        <v>12518459106</v>
      </c>
    </row>
    <row r="12" spans="1:13" ht="21.75" customHeight="1" x14ac:dyDescent="0.2">
      <c r="A12" s="8" t="s">
        <v>241</v>
      </c>
      <c r="C12" s="9">
        <v>8032014944</v>
      </c>
      <c r="E12" s="9">
        <v>-24310752</v>
      </c>
      <c r="G12" s="9">
        <f t="shared" si="0"/>
        <v>8007704192</v>
      </c>
      <c r="I12" s="9">
        <v>26940819089</v>
      </c>
      <c r="K12" s="9">
        <v>-29046872</v>
      </c>
      <c r="M12" s="9">
        <f t="shared" si="1"/>
        <v>26911772217</v>
      </c>
    </row>
    <row r="13" spans="1:13" ht="21.75" customHeight="1" x14ac:dyDescent="0.2">
      <c r="A13" s="8" t="s">
        <v>242</v>
      </c>
      <c r="C13" s="9">
        <v>3979</v>
      </c>
      <c r="E13" s="9">
        <v>0</v>
      </c>
      <c r="G13" s="9">
        <f t="shared" si="0"/>
        <v>3979</v>
      </c>
      <c r="I13" s="9">
        <v>33439</v>
      </c>
      <c r="K13" s="9">
        <v>0</v>
      </c>
      <c r="M13" s="9">
        <f t="shared" si="1"/>
        <v>33439</v>
      </c>
    </row>
    <row r="14" spans="1:13" ht="21.75" customHeight="1" thickBot="1" x14ac:dyDescent="0.25">
      <c r="A14" s="13" t="s">
        <v>65</v>
      </c>
      <c r="C14" s="14">
        <f>SUM(C8:C13)</f>
        <v>8218638852</v>
      </c>
      <c r="E14" s="14">
        <f>SUM(E8:E13)</f>
        <v>-24310752</v>
      </c>
      <c r="G14" s="14">
        <f>SUM(G8:G13)</f>
        <v>8194328100</v>
      </c>
      <c r="I14" s="14">
        <f>SUM(I8:I13)</f>
        <v>39471329970</v>
      </c>
      <c r="K14" s="14">
        <f>SUM(K8:K13)</f>
        <v>-29046872</v>
      </c>
      <c r="M14" s="14">
        <f>SUM(M8:M13)</f>
        <v>39442283098</v>
      </c>
    </row>
    <row r="17" spans="3:13" ht="18.75" x14ac:dyDescent="0.2">
      <c r="C17" s="31"/>
      <c r="E17" s="31"/>
      <c r="G17" s="31"/>
      <c r="I17" s="31"/>
      <c r="K17" s="31"/>
      <c r="M17" s="31"/>
    </row>
    <row r="18" spans="3:13" ht="18.75" x14ac:dyDescent="0.2">
      <c r="C18" s="31"/>
      <c r="E18" s="31"/>
      <c r="G18" s="31"/>
      <c r="I18" s="31"/>
      <c r="K18" s="31"/>
      <c r="M18" s="31"/>
    </row>
    <row r="23" spans="3:13" ht="18.75" x14ac:dyDescent="0.2">
      <c r="E23" s="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51"/>
  <sheetViews>
    <sheetView rightToLeft="1" view="pageBreakPreview" zoomScaleNormal="100" zoomScaleSheetLayoutView="100" workbookViewId="0">
      <selection activeCell="E11" sqref="E11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0.8554687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5.5703125" customWidth="1"/>
    <col min="18" max="18" width="1.28515625" customWidth="1"/>
    <col min="19" max="19" width="0.28515625" customWidth="1"/>
    <col min="23" max="24" width="12.7109375" bestFit="1" customWidth="1"/>
  </cols>
  <sheetData>
    <row r="1" spans="1:24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4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4" ht="14.45" customHeight="1" x14ac:dyDescent="0.2"/>
    <row r="5" spans="1:24" ht="14.45" customHeight="1" x14ac:dyDescent="0.2">
      <c r="A5" s="60" t="s">
        <v>221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4" ht="14.45" customHeight="1" x14ac:dyDescent="0.2">
      <c r="A6" s="61" t="s">
        <v>118</v>
      </c>
      <c r="C6" s="61" t="s">
        <v>134</v>
      </c>
      <c r="D6" s="61"/>
      <c r="E6" s="61"/>
      <c r="F6" s="61"/>
      <c r="G6" s="61"/>
      <c r="H6" s="61"/>
      <c r="I6" s="61"/>
      <c r="K6" s="61" t="s">
        <v>135</v>
      </c>
      <c r="L6" s="61"/>
      <c r="M6" s="61"/>
      <c r="N6" s="61"/>
      <c r="O6" s="61"/>
      <c r="P6" s="61"/>
      <c r="Q6" s="61"/>
      <c r="R6" s="61"/>
    </row>
    <row r="7" spans="1:24" ht="29.1" customHeight="1" x14ac:dyDescent="0.2">
      <c r="A7" s="61"/>
      <c r="C7" s="18" t="s">
        <v>13</v>
      </c>
      <c r="D7" s="3"/>
      <c r="E7" s="18" t="s">
        <v>222</v>
      </c>
      <c r="F7" s="3"/>
      <c r="G7" s="18" t="s">
        <v>223</v>
      </c>
      <c r="H7" s="3"/>
      <c r="I7" s="18" t="s">
        <v>224</v>
      </c>
      <c r="K7" s="18" t="s">
        <v>13</v>
      </c>
      <c r="L7" s="3"/>
      <c r="M7" s="18" t="s">
        <v>222</v>
      </c>
      <c r="N7" s="3"/>
      <c r="O7" s="18" t="s">
        <v>223</v>
      </c>
      <c r="P7" s="3"/>
      <c r="Q7" s="78" t="s">
        <v>224</v>
      </c>
      <c r="R7" s="78"/>
    </row>
    <row r="8" spans="1:24" ht="21.75" customHeight="1" x14ac:dyDescent="0.2">
      <c r="A8" s="55" t="s">
        <v>27</v>
      </c>
      <c r="C8" s="6">
        <v>377049</v>
      </c>
      <c r="E8" s="6">
        <v>14988129188</v>
      </c>
      <c r="G8" s="6">
        <f>11622720367-5972820993</f>
        <v>5649899374</v>
      </c>
      <c r="I8" s="6">
        <f>E8-G8</f>
        <v>9338229814</v>
      </c>
      <c r="K8" s="6">
        <v>377049</v>
      </c>
      <c r="M8" s="6">
        <v>14988129188</v>
      </c>
      <c r="O8" s="6">
        <v>11622720367</v>
      </c>
      <c r="Q8" s="64">
        <v>3365408821</v>
      </c>
      <c r="R8" s="64"/>
      <c r="V8" s="42"/>
      <c r="W8" s="40"/>
      <c r="X8" s="40"/>
    </row>
    <row r="9" spans="1:24" ht="21.75" customHeight="1" x14ac:dyDescent="0.2">
      <c r="A9" s="56" t="s">
        <v>49</v>
      </c>
      <c r="C9" s="9">
        <v>200000</v>
      </c>
      <c r="E9" s="9">
        <v>1609461940</v>
      </c>
      <c r="G9" s="9">
        <f>1121288417-4834962156</f>
        <v>-3713673739</v>
      </c>
      <c r="I9" s="9">
        <f>E9-G9</f>
        <v>5323135679</v>
      </c>
      <c r="K9" s="9">
        <v>20403138</v>
      </c>
      <c r="M9" s="9">
        <v>177706271494</v>
      </c>
      <c r="O9" s="9">
        <v>114389009814</v>
      </c>
      <c r="Q9" s="66">
        <v>63317261680</v>
      </c>
      <c r="R9" s="66"/>
      <c r="V9" s="42"/>
      <c r="W9" s="40"/>
      <c r="X9" s="40"/>
    </row>
    <row r="10" spans="1:24" ht="21.75" customHeight="1" x14ac:dyDescent="0.2">
      <c r="A10" s="56" t="s">
        <v>24</v>
      </c>
      <c r="C10" s="9">
        <v>13516371</v>
      </c>
      <c r="E10" s="9">
        <v>40435675844</v>
      </c>
      <c r="G10" s="9">
        <f>41208054333-718380163</f>
        <v>40489674170</v>
      </c>
      <c r="I10" s="9">
        <f>E10-G10</f>
        <v>-53998326</v>
      </c>
      <c r="K10" s="9">
        <v>13516371</v>
      </c>
      <c r="M10" s="9">
        <v>40435675844</v>
      </c>
      <c r="O10" s="9">
        <v>41208054333</v>
      </c>
      <c r="Q10" s="66">
        <v>-772378489</v>
      </c>
      <c r="R10" s="66"/>
      <c r="V10" s="42"/>
      <c r="W10" s="40"/>
      <c r="X10" s="40"/>
    </row>
    <row r="11" spans="1:24" ht="21.75" customHeight="1" x14ac:dyDescent="0.2">
      <c r="A11" s="56" t="s">
        <v>140</v>
      </c>
      <c r="C11" s="9">
        <v>0</v>
      </c>
      <c r="E11" s="9">
        <v>0</v>
      </c>
      <c r="G11" s="9">
        <v>0</v>
      </c>
      <c r="I11" s="9">
        <v>0</v>
      </c>
      <c r="K11" s="9">
        <v>1167400</v>
      </c>
      <c r="M11" s="9">
        <v>2536722026</v>
      </c>
      <c r="O11" s="9">
        <v>2534431470</v>
      </c>
      <c r="Q11" s="66">
        <v>2290556</v>
      </c>
      <c r="R11" s="66"/>
    </row>
    <row r="12" spans="1:24" ht="21.75" customHeight="1" x14ac:dyDescent="0.2">
      <c r="A12" s="8" t="s">
        <v>141</v>
      </c>
      <c r="C12" s="9">
        <v>0</v>
      </c>
      <c r="E12" s="9">
        <v>0</v>
      </c>
      <c r="G12" s="9">
        <v>0</v>
      </c>
      <c r="I12" s="9">
        <v>0</v>
      </c>
      <c r="K12" s="9">
        <v>3636831</v>
      </c>
      <c r="M12" s="9">
        <v>2039803036</v>
      </c>
      <c r="O12" s="9">
        <v>5960766009</v>
      </c>
      <c r="Q12" s="66">
        <v>-3920962973</v>
      </c>
      <c r="R12" s="66"/>
    </row>
    <row r="13" spans="1:24" ht="21.75" customHeight="1" x14ac:dyDescent="0.2">
      <c r="A13" s="8" t="s">
        <v>142</v>
      </c>
      <c r="C13" s="9">
        <v>0</v>
      </c>
      <c r="E13" s="9">
        <v>0</v>
      </c>
      <c r="G13" s="9">
        <v>0</v>
      </c>
      <c r="I13" s="9">
        <v>0</v>
      </c>
      <c r="K13" s="9">
        <v>3464528</v>
      </c>
      <c r="M13" s="9">
        <v>5944195746</v>
      </c>
      <c r="O13" s="9">
        <v>5920088266</v>
      </c>
      <c r="Q13" s="66">
        <v>24107480</v>
      </c>
      <c r="R13" s="66"/>
    </row>
    <row r="14" spans="1:24" ht="21.75" customHeight="1" x14ac:dyDescent="0.2">
      <c r="A14" s="8" t="s">
        <v>59</v>
      </c>
      <c r="C14" s="9">
        <v>0</v>
      </c>
      <c r="E14" s="9">
        <v>0</v>
      </c>
      <c r="G14" s="9">
        <v>0</v>
      </c>
      <c r="I14" s="9">
        <v>0</v>
      </c>
      <c r="K14" s="9">
        <v>132500</v>
      </c>
      <c r="M14" s="9">
        <v>5135971097</v>
      </c>
      <c r="O14" s="9">
        <v>3706524212</v>
      </c>
      <c r="Q14" s="66">
        <v>1429446885</v>
      </c>
      <c r="R14" s="66"/>
    </row>
    <row r="15" spans="1:24" ht="21.75" customHeight="1" x14ac:dyDescent="0.2">
      <c r="A15" s="8" t="s">
        <v>58</v>
      </c>
      <c r="C15" s="9">
        <v>0</v>
      </c>
      <c r="E15" s="9">
        <v>0</v>
      </c>
      <c r="G15" s="9">
        <v>0</v>
      </c>
      <c r="I15" s="9">
        <v>0</v>
      </c>
      <c r="K15" s="9">
        <v>257000</v>
      </c>
      <c r="M15" s="9">
        <v>4749219914</v>
      </c>
      <c r="O15" s="9">
        <v>4251711880</v>
      </c>
      <c r="Q15" s="66">
        <v>497508034</v>
      </c>
      <c r="R15" s="66"/>
    </row>
    <row r="16" spans="1:24" ht="21.75" customHeight="1" x14ac:dyDescent="0.2">
      <c r="A16" s="8" t="s">
        <v>143</v>
      </c>
      <c r="C16" s="9">
        <v>0</v>
      </c>
      <c r="E16" s="9">
        <v>0</v>
      </c>
      <c r="G16" s="9">
        <v>0</v>
      </c>
      <c r="I16" s="9">
        <v>0</v>
      </c>
      <c r="K16" s="9">
        <v>550000</v>
      </c>
      <c r="M16" s="9">
        <v>914774520</v>
      </c>
      <c r="O16" s="9">
        <v>878044365</v>
      </c>
      <c r="Q16" s="66">
        <v>36730155</v>
      </c>
      <c r="R16" s="66"/>
    </row>
    <row r="17" spans="1:18" ht="21.75" customHeight="1" x14ac:dyDescent="0.2">
      <c r="A17" s="8" t="s">
        <v>144</v>
      </c>
      <c r="C17" s="9">
        <v>0</v>
      </c>
      <c r="E17" s="9">
        <v>0</v>
      </c>
      <c r="G17" s="9">
        <v>0</v>
      </c>
      <c r="I17" s="9">
        <v>0</v>
      </c>
      <c r="K17" s="9">
        <v>2818259</v>
      </c>
      <c r="M17" s="9">
        <v>16479297260</v>
      </c>
      <c r="O17" s="9">
        <v>16584822924</v>
      </c>
      <c r="Q17" s="66">
        <v>-105525664</v>
      </c>
      <c r="R17" s="66"/>
    </row>
    <row r="18" spans="1:18" ht="21.75" customHeight="1" x14ac:dyDescent="0.2">
      <c r="A18" s="8" t="s">
        <v>145</v>
      </c>
      <c r="C18" s="9">
        <v>0</v>
      </c>
      <c r="E18" s="9">
        <v>0</v>
      </c>
      <c r="G18" s="9">
        <v>0</v>
      </c>
      <c r="I18" s="9">
        <v>0</v>
      </c>
      <c r="K18" s="9">
        <v>1999999</v>
      </c>
      <c r="M18" s="9">
        <v>9791059196</v>
      </c>
      <c r="O18" s="9">
        <v>8638290180</v>
      </c>
      <c r="Q18" s="66">
        <v>1152769016</v>
      </c>
      <c r="R18" s="66"/>
    </row>
    <row r="19" spans="1:18" ht="21.75" customHeight="1" x14ac:dyDescent="0.2">
      <c r="A19" s="8" t="s">
        <v>25</v>
      </c>
      <c r="C19" s="9">
        <v>0</v>
      </c>
      <c r="E19" s="9">
        <v>0</v>
      </c>
      <c r="G19" s="9">
        <v>0</v>
      </c>
      <c r="I19" s="9">
        <v>0</v>
      </c>
      <c r="K19" s="9">
        <v>7039588</v>
      </c>
      <c r="M19" s="9">
        <v>16446213511</v>
      </c>
      <c r="O19" s="9">
        <v>11478091824</v>
      </c>
      <c r="Q19" s="66">
        <v>4968121687</v>
      </c>
      <c r="R19" s="66"/>
    </row>
    <row r="20" spans="1:18" ht="21.75" customHeight="1" x14ac:dyDescent="0.2">
      <c r="A20" s="8" t="s">
        <v>146</v>
      </c>
      <c r="C20" s="9">
        <v>0</v>
      </c>
      <c r="E20" s="9">
        <v>0</v>
      </c>
      <c r="G20" s="9">
        <v>0</v>
      </c>
      <c r="I20" s="9">
        <v>0</v>
      </c>
      <c r="K20" s="9">
        <v>3250000</v>
      </c>
      <c r="M20" s="9">
        <v>3273825011</v>
      </c>
      <c r="O20" s="9">
        <v>3534344775</v>
      </c>
      <c r="Q20" s="66">
        <v>-260519764</v>
      </c>
      <c r="R20" s="66"/>
    </row>
    <row r="21" spans="1:18" ht="21.75" customHeight="1" x14ac:dyDescent="0.2">
      <c r="A21" s="8" t="s">
        <v>147</v>
      </c>
      <c r="C21" s="9">
        <v>0</v>
      </c>
      <c r="E21" s="9">
        <v>0</v>
      </c>
      <c r="G21" s="9">
        <v>0</v>
      </c>
      <c r="I21" s="9">
        <v>0</v>
      </c>
      <c r="K21" s="9">
        <v>139559</v>
      </c>
      <c r="M21" s="9">
        <v>6767788360</v>
      </c>
      <c r="O21" s="9">
        <v>5902902949</v>
      </c>
      <c r="Q21" s="66">
        <v>864885411</v>
      </c>
      <c r="R21" s="66"/>
    </row>
    <row r="22" spans="1:18" ht="21.75" customHeight="1" x14ac:dyDescent="0.2">
      <c r="A22" s="8" t="s">
        <v>148</v>
      </c>
      <c r="C22" s="9">
        <v>0</v>
      </c>
      <c r="E22" s="9">
        <v>0</v>
      </c>
      <c r="G22" s="9">
        <v>0</v>
      </c>
      <c r="I22" s="9">
        <v>0</v>
      </c>
      <c r="K22" s="9">
        <v>1876240</v>
      </c>
      <c r="M22" s="9">
        <v>13447381371</v>
      </c>
      <c r="O22" s="9">
        <v>12029742599</v>
      </c>
      <c r="Q22" s="66">
        <v>1417638772</v>
      </c>
      <c r="R22" s="66"/>
    </row>
    <row r="23" spans="1:18" ht="21.75" customHeight="1" x14ac:dyDescent="0.2">
      <c r="A23" s="8" t="s">
        <v>149</v>
      </c>
      <c r="C23" s="9">
        <v>0</v>
      </c>
      <c r="E23" s="9">
        <v>0</v>
      </c>
      <c r="G23" s="9">
        <v>0</v>
      </c>
      <c r="I23" s="9">
        <v>0</v>
      </c>
      <c r="K23" s="9">
        <v>2553864</v>
      </c>
      <c r="M23" s="9">
        <v>2505340584</v>
      </c>
      <c r="O23" s="9">
        <v>2505340584</v>
      </c>
      <c r="Q23" s="66">
        <v>0</v>
      </c>
      <c r="R23" s="66"/>
    </row>
    <row r="24" spans="1:18" ht="21.75" customHeight="1" x14ac:dyDescent="0.2">
      <c r="A24" s="8" t="s">
        <v>150</v>
      </c>
      <c r="C24" s="9">
        <v>0</v>
      </c>
      <c r="E24" s="9">
        <v>0</v>
      </c>
      <c r="G24" s="9">
        <v>0</v>
      </c>
      <c r="I24" s="9">
        <v>0</v>
      </c>
      <c r="K24" s="9">
        <v>1500000</v>
      </c>
      <c r="M24" s="9">
        <v>4684212215</v>
      </c>
      <c r="O24" s="9">
        <v>4616368200</v>
      </c>
      <c r="Q24" s="66">
        <v>67844015</v>
      </c>
      <c r="R24" s="66"/>
    </row>
    <row r="25" spans="1:18" ht="21.75" customHeight="1" x14ac:dyDescent="0.2">
      <c r="A25" s="8" t="s">
        <v>52</v>
      </c>
      <c r="C25" s="9">
        <v>0</v>
      </c>
      <c r="E25" s="9">
        <v>0</v>
      </c>
      <c r="G25" s="9">
        <v>0</v>
      </c>
      <c r="I25" s="9">
        <v>0</v>
      </c>
      <c r="K25" s="9">
        <v>495000</v>
      </c>
      <c r="M25" s="9">
        <v>1039855756</v>
      </c>
      <c r="O25" s="9">
        <v>1029870591</v>
      </c>
      <c r="Q25" s="66">
        <v>9985165</v>
      </c>
      <c r="R25" s="66"/>
    </row>
    <row r="26" spans="1:18" ht="21.75" customHeight="1" x14ac:dyDescent="0.2">
      <c r="A26" s="8" t="s">
        <v>39</v>
      </c>
      <c r="C26" s="9">
        <v>0</v>
      </c>
      <c r="E26" s="9">
        <v>0</v>
      </c>
      <c r="G26" s="9">
        <v>0</v>
      </c>
      <c r="I26" s="9">
        <v>0</v>
      </c>
      <c r="K26" s="9">
        <v>562000</v>
      </c>
      <c r="M26" s="9">
        <v>5778525111</v>
      </c>
      <c r="O26" s="9">
        <v>4942777970</v>
      </c>
      <c r="Q26" s="66">
        <v>835747141</v>
      </c>
      <c r="R26" s="66"/>
    </row>
    <row r="27" spans="1:18" ht="21.75" customHeight="1" x14ac:dyDescent="0.2">
      <c r="A27" s="8" t="s">
        <v>57</v>
      </c>
      <c r="C27" s="9">
        <v>0</v>
      </c>
      <c r="E27" s="9">
        <v>0</v>
      </c>
      <c r="G27" s="9">
        <v>0</v>
      </c>
      <c r="I27" s="9">
        <v>0</v>
      </c>
      <c r="K27" s="9">
        <v>6200000</v>
      </c>
      <c r="M27" s="9">
        <v>99550732893</v>
      </c>
      <c r="O27" s="9">
        <v>33527318386</v>
      </c>
      <c r="Q27" s="66">
        <v>66023414507</v>
      </c>
      <c r="R27" s="66"/>
    </row>
    <row r="28" spans="1:18" ht="21.75" customHeight="1" x14ac:dyDescent="0.2">
      <c r="A28" s="50" t="s">
        <v>151</v>
      </c>
      <c r="B28" s="39"/>
      <c r="C28" s="29">
        <v>0</v>
      </c>
      <c r="D28" s="39"/>
      <c r="E28" s="29">
        <v>0</v>
      </c>
      <c r="F28" s="39"/>
      <c r="G28" s="29">
        <v>0</v>
      </c>
      <c r="H28" s="39"/>
      <c r="I28" s="29">
        <v>0</v>
      </c>
      <c r="J28" s="39"/>
      <c r="K28" s="29">
        <v>3750000</v>
      </c>
      <c r="L28" s="39"/>
      <c r="M28" s="29">
        <v>12147527090</v>
      </c>
      <c r="N28" s="39"/>
      <c r="O28" s="29">
        <v>12182082750</v>
      </c>
      <c r="P28" s="39"/>
      <c r="Q28" s="68">
        <v>-34555660</v>
      </c>
      <c r="R28" s="68"/>
    </row>
    <row r="29" spans="1:18" ht="21.75" customHeight="1" x14ac:dyDescent="0.2">
      <c r="A29" s="50" t="s">
        <v>85</v>
      </c>
      <c r="B29" s="39"/>
      <c r="C29" s="29">
        <v>2900000</v>
      </c>
      <c r="D29" s="39"/>
      <c r="E29" s="29">
        <v>101503156915</v>
      </c>
      <c r="F29" s="39"/>
      <c r="G29" s="29">
        <v>100005663468</v>
      </c>
      <c r="H29" s="39"/>
      <c r="I29" s="29">
        <v>1497493447</v>
      </c>
      <c r="J29" s="39"/>
      <c r="K29" s="29">
        <v>3762754</v>
      </c>
      <c r="L29" s="39"/>
      <c r="M29" s="29">
        <v>129204443930</v>
      </c>
      <c r="N29" s="39"/>
      <c r="O29" s="29">
        <v>127115286728</v>
      </c>
      <c r="P29" s="39"/>
      <c r="Q29" s="68">
        <v>2089157202</v>
      </c>
      <c r="R29" s="68"/>
    </row>
    <row r="30" spans="1:18" ht="21.75" customHeight="1" x14ac:dyDescent="0.2">
      <c r="A30" s="8" t="s">
        <v>155</v>
      </c>
      <c r="C30" s="9">
        <v>0</v>
      </c>
      <c r="E30" s="9">
        <v>0</v>
      </c>
      <c r="G30" s="9">
        <v>0</v>
      </c>
      <c r="I30" s="9">
        <v>0</v>
      </c>
      <c r="K30" s="9">
        <v>536000</v>
      </c>
      <c r="M30" s="9">
        <v>42016919161</v>
      </c>
      <c r="O30" s="9">
        <v>31489686976</v>
      </c>
      <c r="Q30" s="66">
        <v>10527232185</v>
      </c>
      <c r="R30" s="66"/>
    </row>
    <row r="31" spans="1:18" ht="21.75" customHeight="1" x14ac:dyDescent="0.2">
      <c r="A31" s="8" t="s">
        <v>156</v>
      </c>
      <c r="C31" s="9">
        <v>0</v>
      </c>
      <c r="E31" s="9">
        <v>0</v>
      </c>
      <c r="G31" s="9">
        <v>0</v>
      </c>
      <c r="I31" s="9">
        <v>0</v>
      </c>
      <c r="K31" s="9">
        <v>49750</v>
      </c>
      <c r="M31" s="9">
        <v>14458237969</v>
      </c>
      <c r="O31" s="9">
        <v>10717750497</v>
      </c>
      <c r="Q31" s="66">
        <v>3740487472</v>
      </c>
      <c r="R31" s="66"/>
    </row>
    <row r="32" spans="1:18" ht="21.75" customHeight="1" x14ac:dyDescent="0.2">
      <c r="A32" s="8" t="s">
        <v>157</v>
      </c>
      <c r="C32" s="9">
        <v>0</v>
      </c>
      <c r="E32" s="9">
        <v>0</v>
      </c>
      <c r="G32" s="9">
        <v>0</v>
      </c>
      <c r="I32" s="9">
        <v>0</v>
      </c>
      <c r="K32" s="9">
        <v>10000</v>
      </c>
      <c r="M32" s="9">
        <v>196066895</v>
      </c>
      <c r="O32" s="9">
        <v>193323995</v>
      </c>
      <c r="Q32" s="66">
        <v>2742900</v>
      </c>
      <c r="R32" s="66"/>
    </row>
    <row r="33" spans="1:24" ht="21.75" customHeight="1" x14ac:dyDescent="0.2">
      <c r="A33" s="8" t="s">
        <v>158</v>
      </c>
      <c r="C33" s="9">
        <v>0</v>
      </c>
      <c r="E33" s="9">
        <v>0</v>
      </c>
      <c r="G33" s="9">
        <v>0</v>
      </c>
      <c r="I33" s="9">
        <v>0</v>
      </c>
      <c r="K33" s="9">
        <v>42328</v>
      </c>
      <c r="M33" s="9">
        <v>31956875376</v>
      </c>
      <c r="O33" s="9">
        <v>23763637222</v>
      </c>
      <c r="Q33" s="66">
        <v>8193238154</v>
      </c>
      <c r="R33" s="66"/>
    </row>
    <row r="34" spans="1:24" ht="21.75" customHeight="1" x14ac:dyDescent="0.2">
      <c r="A34" s="8" t="s">
        <v>159</v>
      </c>
      <c r="C34" s="9">
        <v>0</v>
      </c>
      <c r="E34" s="9">
        <v>0</v>
      </c>
      <c r="G34" s="9">
        <v>0</v>
      </c>
      <c r="I34" s="9">
        <v>0</v>
      </c>
      <c r="K34" s="9">
        <v>100000</v>
      </c>
      <c r="M34" s="9">
        <v>23316584828</v>
      </c>
      <c r="O34" s="9">
        <v>15141997500</v>
      </c>
      <c r="Q34" s="66">
        <v>8174587328</v>
      </c>
      <c r="R34" s="66"/>
    </row>
    <row r="35" spans="1:24" ht="21.75" customHeight="1" x14ac:dyDescent="0.2">
      <c r="A35" s="8" t="s">
        <v>160</v>
      </c>
      <c r="C35" s="9">
        <v>0</v>
      </c>
      <c r="E35" s="9">
        <v>0</v>
      </c>
      <c r="G35" s="9">
        <v>0</v>
      </c>
      <c r="I35" s="9">
        <v>0</v>
      </c>
      <c r="K35" s="9">
        <v>770000</v>
      </c>
      <c r="M35" s="9">
        <v>27606704900</v>
      </c>
      <c r="O35" s="9">
        <v>20525100288</v>
      </c>
      <c r="Q35" s="66">
        <v>7081604612</v>
      </c>
      <c r="R35" s="66"/>
    </row>
    <row r="36" spans="1:24" ht="21.75" customHeight="1" x14ac:dyDescent="0.2">
      <c r="A36" s="8" t="s">
        <v>161</v>
      </c>
      <c r="C36" s="9">
        <v>0</v>
      </c>
      <c r="E36" s="9">
        <v>0</v>
      </c>
      <c r="G36" s="9">
        <v>0</v>
      </c>
      <c r="I36" s="9">
        <v>0</v>
      </c>
      <c r="K36" s="9">
        <v>1526000</v>
      </c>
      <c r="M36" s="9">
        <v>30059614786</v>
      </c>
      <c r="O36" s="9">
        <v>29299149851</v>
      </c>
      <c r="Q36" s="66">
        <v>760464935</v>
      </c>
      <c r="R36" s="66"/>
    </row>
    <row r="37" spans="1:24" ht="21.75" customHeight="1" thickBot="1" x14ac:dyDescent="0.25">
      <c r="A37" s="13" t="s">
        <v>65</v>
      </c>
      <c r="C37" s="29"/>
      <c r="E37" s="14">
        <f>SUM(E8:E36)</f>
        <v>158536423887</v>
      </c>
      <c r="G37" s="14">
        <f>SUM(G8:G36)</f>
        <v>142431563273</v>
      </c>
      <c r="I37" s="14">
        <f>SUM(I8:I36)</f>
        <v>16104860614</v>
      </c>
      <c r="K37" s="29"/>
      <c r="M37" s="14">
        <f>SUM(M8:M36)</f>
        <v>745177969068</v>
      </c>
      <c r="O37" s="14">
        <f>SUM(O8:O36)</f>
        <v>565689237505</v>
      </c>
      <c r="Q37" s="72">
        <f>SUM(Q8:R36)</f>
        <v>179488731563</v>
      </c>
      <c r="R37" s="72"/>
    </row>
    <row r="38" spans="1:24" ht="21.75" customHeight="1" thickTop="1" x14ac:dyDescent="0.2">
      <c r="A38" s="48"/>
      <c r="C38" s="31"/>
      <c r="E38" s="31"/>
      <c r="G38" s="31"/>
      <c r="I38" s="31"/>
      <c r="K38" s="31"/>
      <c r="M38" s="31"/>
      <c r="O38" s="31"/>
      <c r="Q38" s="49"/>
      <c r="R38" s="49"/>
    </row>
    <row r="39" spans="1:24" ht="21.75" customHeight="1" x14ac:dyDescent="0.2">
      <c r="A39" s="48"/>
      <c r="C39" s="31"/>
      <c r="E39" s="31"/>
      <c r="G39" s="31"/>
      <c r="I39" s="31"/>
      <c r="K39" s="31"/>
      <c r="M39" s="31"/>
      <c r="O39" s="31"/>
      <c r="Q39" s="31"/>
      <c r="R39" s="49"/>
      <c r="X39" s="40"/>
    </row>
    <row r="40" spans="1:24" ht="21.75" customHeight="1" x14ac:dyDescent="0.2">
      <c r="A40" s="51"/>
      <c r="C40" s="31"/>
      <c r="E40" s="31"/>
      <c r="G40" s="31"/>
      <c r="I40" s="31"/>
      <c r="K40" s="31"/>
      <c r="M40" s="31"/>
      <c r="O40" s="31"/>
      <c r="Q40" s="31"/>
      <c r="R40" s="49"/>
      <c r="X40" s="40"/>
    </row>
    <row r="41" spans="1:24" ht="21.75" customHeight="1" x14ac:dyDescent="0.2">
      <c r="A41" s="48"/>
      <c r="C41" s="31"/>
      <c r="E41" s="31"/>
      <c r="G41" s="31"/>
      <c r="I41" s="31"/>
      <c r="K41" s="31"/>
      <c r="M41" s="31"/>
      <c r="O41" s="31"/>
      <c r="Q41" s="31"/>
      <c r="R41" s="49"/>
    </row>
    <row r="42" spans="1:24" ht="18.7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82"/>
      <c r="T42" s="82"/>
    </row>
    <row r="43" spans="1:24" ht="18.7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82"/>
      <c r="T43" s="82"/>
      <c r="X43" s="40"/>
    </row>
    <row r="44" spans="1:24" ht="18.7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X44" s="40"/>
    </row>
    <row r="45" spans="1:24" ht="18.7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X45" s="40"/>
    </row>
    <row r="46" spans="1:24" ht="18.7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4" ht="18.7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4" ht="18.7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ht="18.75" x14ac:dyDescent="0.2">
      <c r="A49" s="31"/>
      <c r="B49" s="31"/>
      <c r="C49" s="31"/>
      <c r="D49" s="31"/>
      <c r="E49" s="31"/>
      <c r="F49" s="31"/>
      <c r="G49" s="31"/>
      <c r="H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ht="18.75" x14ac:dyDescent="0.2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</row>
    <row r="51" spans="1:20" ht="18.75" x14ac:dyDescent="0.2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</row>
  </sheetData>
  <mergeCells count="60">
    <mergeCell ref="K51:L51"/>
    <mergeCell ref="M51:N51"/>
    <mergeCell ref="O51:P51"/>
    <mergeCell ref="Q51:R51"/>
    <mergeCell ref="S51:T51"/>
    <mergeCell ref="A51:B51"/>
    <mergeCell ref="C51:D51"/>
    <mergeCell ref="E51:F51"/>
    <mergeCell ref="G51:H51"/>
    <mergeCell ref="I51:J51"/>
    <mergeCell ref="S43:T43"/>
    <mergeCell ref="A50:B50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Q37:R37"/>
    <mergeCell ref="Q34:R34"/>
    <mergeCell ref="Q35:R35"/>
    <mergeCell ref="Q36:R36"/>
    <mergeCell ref="S42:T42"/>
    <mergeCell ref="Q33:R33"/>
    <mergeCell ref="Q15:R15"/>
    <mergeCell ref="Q16:R16"/>
    <mergeCell ref="Q17:R17"/>
    <mergeCell ref="Q30:R30"/>
    <mergeCell ref="Q31:R31"/>
    <mergeCell ref="Q23:R23"/>
    <mergeCell ref="Q24:R24"/>
    <mergeCell ref="Q18:R18"/>
    <mergeCell ref="Q19:R19"/>
    <mergeCell ref="Q20:R20"/>
    <mergeCell ref="Q21:R21"/>
    <mergeCell ref="Q22:R22"/>
    <mergeCell ref="Q25:R25"/>
    <mergeCell ref="Q26:R26"/>
    <mergeCell ref="Q27:R27"/>
    <mergeCell ref="Q12:R12"/>
    <mergeCell ref="Q13:R13"/>
    <mergeCell ref="Q32:R32"/>
    <mergeCell ref="Q8:R8"/>
    <mergeCell ref="Q9:R9"/>
    <mergeCell ref="Q10:R10"/>
    <mergeCell ref="Q29:R29"/>
    <mergeCell ref="Q11:R11"/>
    <mergeCell ref="Q14:R14"/>
    <mergeCell ref="Q28:R2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8"/>
  <sheetViews>
    <sheetView rightToLeft="1" view="pageBreakPreview" topLeftCell="A3" zoomScaleNormal="100" zoomScaleSheetLayoutView="100" workbookViewId="0">
      <selection activeCell="B4" sqref="B4:AB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1.85546875" bestFit="1" customWidth="1"/>
    <col min="17" max="17" width="1.28515625" customWidth="1"/>
    <col min="18" max="18" width="1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30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3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30" ht="14.45" customHeight="1" x14ac:dyDescent="0.2">
      <c r="A4" s="1" t="s">
        <v>3</v>
      </c>
      <c r="B4" s="60" t="s">
        <v>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30" ht="14.45" customHeight="1" x14ac:dyDescent="0.2">
      <c r="A5" s="60" t="s">
        <v>5</v>
      </c>
      <c r="B5" s="60"/>
      <c r="C5" s="60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30" ht="14.45" customHeight="1" x14ac:dyDescent="0.2">
      <c r="F6" s="61" t="s">
        <v>7</v>
      </c>
      <c r="G6" s="61"/>
      <c r="H6" s="61"/>
      <c r="I6" s="61"/>
      <c r="J6" s="61"/>
      <c r="L6" s="61" t="s">
        <v>8</v>
      </c>
      <c r="M6" s="61"/>
      <c r="N6" s="61"/>
      <c r="O6" s="61"/>
      <c r="P6" s="61"/>
      <c r="Q6" s="61"/>
      <c r="R6" s="61"/>
      <c r="T6" s="61" t="s">
        <v>9</v>
      </c>
      <c r="U6" s="61"/>
      <c r="V6" s="61"/>
      <c r="W6" s="61"/>
      <c r="X6" s="61"/>
      <c r="Y6" s="61"/>
      <c r="Z6" s="61"/>
      <c r="AA6" s="61"/>
      <c r="AB6" s="61"/>
    </row>
    <row r="7" spans="1:30" ht="14.45" customHeight="1" x14ac:dyDescent="0.2">
      <c r="F7" s="3"/>
      <c r="G7" s="3"/>
      <c r="H7" s="3"/>
      <c r="I7" s="3"/>
      <c r="J7" s="3"/>
      <c r="L7" s="62" t="s">
        <v>10</v>
      </c>
      <c r="M7" s="62"/>
      <c r="N7" s="62"/>
      <c r="O7" s="3"/>
      <c r="P7" s="62" t="s">
        <v>11</v>
      </c>
      <c r="Q7" s="62"/>
      <c r="R7" s="62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61" t="s">
        <v>12</v>
      </c>
      <c r="B8" s="61"/>
      <c r="C8" s="61"/>
      <c r="E8" s="61" t="s">
        <v>13</v>
      </c>
      <c r="F8" s="6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63" t="s">
        <v>19</v>
      </c>
      <c r="B9" s="63"/>
      <c r="C9" s="63"/>
      <c r="E9" s="64">
        <v>1675000</v>
      </c>
      <c r="F9" s="64"/>
      <c r="H9" s="6">
        <v>7056959389</v>
      </c>
      <c r="J9" s="6">
        <v>7394470460.25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4497</v>
      </c>
      <c r="X9" s="6">
        <v>7056959389</v>
      </c>
      <c r="Z9" s="6">
        <v>7474248968.25</v>
      </c>
      <c r="AB9" s="37">
        <f>Z9/2278504830727</f>
        <v>3.2803305340657098E-3</v>
      </c>
      <c r="AD9" s="35"/>
    </row>
    <row r="10" spans="1:30" ht="21.75" customHeight="1" x14ac:dyDescent="0.2">
      <c r="A10" s="65" t="s">
        <v>20</v>
      </c>
      <c r="B10" s="65"/>
      <c r="C10" s="65"/>
      <c r="E10" s="66">
        <v>19986764</v>
      </c>
      <c r="F10" s="66"/>
      <c r="H10" s="9">
        <v>39603305903</v>
      </c>
      <c r="J10" s="9">
        <v>47478445556.386299</v>
      </c>
      <c r="L10" s="9">
        <v>0</v>
      </c>
      <c r="N10" s="9">
        <v>0</v>
      </c>
      <c r="P10" s="9">
        <v>0</v>
      </c>
      <c r="R10" s="9">
        <v>0</v>
      </c>
      <c r="T10" s="9">
        <v>19986764</v>
      </c>
      <c r="V10" s="9">
        <v>2432</v>
      </c>
      <c r="X10" s="9">
        <v>39603305903</v>
      </c>
      <c r="Z10" s="9">
        <v>48232071676.329002</v>
      </c>
      <c r="AB10" s="37">
        <f>Z10/2278504830727</f>
        <v>2.1168299064320897E-2</v>
      </c>
      <c r="AD10" s="35"/>
    </row>
    <row r="11" spans="1:30" ht="21.75" customHeight="1" x14ac:dyDescent="0.2">
      <c r="A11" s="65" t="s">
        <v>21</v>
      </c>
      <c r="B11" s="65"/>
      <c r="C11" s="65"/>
      <c r="E11" s="66">
        <v>163178963</v>
      </c>
      <c r="F11" s="66"/>
      <c r="H11" s="9">
        <v>71901638816</v>
      </c>
      <c r="J11" s="9">
        <v>99093564844.998093</v>
      </c>
      <c r="L11" s="9">
        <v>0</v>
      </c>
      <c r="N11" s="9">
        <v>0</v>
      </c>
      <c r="P11" s="9">
        <v>0</v>
      </c>
      <c r="R11" s="9">
        <v>0</v>
      </c>
      <c r="T11" s="9">
        <v>163178963</v>
      </c>
      <c r="V11" s="9">
        <v>506</v>
      </c>
      <c r="X11" s="9">
        <v>71901638816</v>
      </c>
      <c r="Z11" s="9">
        <v>81930300345.701096</v>
      </c>
      <c r="AB11" s="37">
        <f t="shared" ref="AB11:AB54" si="0">Z11/2278504830727</f>
        <v>3.5957922599426609E-2</v>
      </c>
      <c r="AD11" s="35"/>
    </row>
    <row r="12" spans="1:30" ht="21.75" customHeight="1" x14ac:dyDescent="0.2">
      <c r="A12" s="65" t="s">
        <v>22</v>
      </c>
      <c r="B12" s="65"/>
      <c r="C12" s="65"/>
      <c r="E12" s="66">
        <v>1648325</v>
      </c>
      <c r="F12" s="66"/>
      <c r="H12" s="9">
        <v>19325118941</v>
      </c>
      <c r="J12" s="9">
        <v>28328305315.029999</v>
      </c>
      <c r="L12" s="9">
        <v>0</v>
      </c>
      <c r="N12" s="9">
        <v>0</v>
      </c>
      <c r="P12" s="9">
        <v>0</v>
      </c>
      <c r="R12" s="9">
        <v>0</v>
      </c>
      <c r="T12" s="9">
        <v>1648325</v>
      </c>
      <c r="V12" s="9">
        <v>14990</v>
      </c>
      <c r="X12" s="9">
        <v>19325118941</v>
      </c>
      <c r="Z12" s="9">
        <v>24517395881.772499</v>
      </c>
      <c r="AB12" s="37">
        <f t="shared" si="0"/>
        <v>1.0760300154355943E-2</v>
      </c>
      <c r="AD12" s="35"/>
    </row>
    <row r="13" spans="1:30" ht="21.75" customHeight="1" x14ac:dyDescent="0.2">
      <c r="A13" s="65" t="s">
        <v>23</v>
      </c>
      <c r="B13" s="65"/>
      <c r="C13" s="65"/>
      <c r="E13" s="66">
        <v>90965451</v>
      </c>
      <c r="F13" s="66"/>
      <c r="H13" s="9">
        <v>79607347710</v>
      </c>
      <c r="J13" s="9">
        <v>133046612605.99699</v>
      </c>
      <c r="L13" s="9">
        <v>0</v>
      </c>
      <c r="N13" s="9">
        <v>0</v>
      </c>
      <c r="P13" s="9">
        <v>0</v>
      </c>
      <c r="R13" s="9">
        <v>0</v>
      </c>
      <c r="T13" s="9">
        <v>90965451</v>
      </c>
      <c r="V13" s="9">
        <v>1264</v>
      </c>
      <c r="X13" s="9">
        <v>79607347710</v>
      </c>
      <c r="Z13" s="9">
        <v>114091532112.605</v>
      </c>
      <c r="AB13" s="37">
        <f t="shared" si="0"/>
        <v>5.007298232332557E-2</v>
      </c>
      <c r="AD13" s="35"/>
    </row>
    <row r="14" spans="1:30" ht="21.75" customHeight="1" x14ac:dyDescent="0.2">
      <c r="A14" s="65" t="s">
        <v>24</v>
      </c>
      <c r="B14" s="65"/>
      <c r="C14" s="65"/>
      <c r="E14" s="66">
        <v>13516371</v>
      </c>
      <c r="F14" s="66"/>
      <c r="H14" s="9">
        <v>27163949293</v>
      </c>
      <c r="J14" s="9">
        <v>46043016489.299599</v>
      </c>
      <c r="L14" s="9">
        <v>0</v>
      </c>
      <c r="N14" s="9">
        <v>0</v>
      </c>
      <c r="P14" s="9">
        <v>-13516371</v>
      </c>
      <c r="R14" s="9">
        <v>40435675844</v>
      </c>
      <c r="T14" s="9">
        <v>0</v>
      </c>
      <c r="V14" s="9">
        <v>0</v>
      </c>
      <c r="X14" s="9">
        <v>0</v>
      </c>
      <c r="Z14" s="9">
        <v>0</v>
      </c>
      <c r="AB14" s="37">
        <f t="shared" si="0"/>
        <v>0</v>
      </c>
      <c r="AD14" s="35"/>
    </row>
    <row r="15" spans="1:30" ht="21.75" customHeight="1" x14ac:dyDescent="0.2">
      <c r="A15" s="65" t="s">
        <v>25</v>
      </c>
      <c r="B15" s="65"/>
      <c r="C15" s="65"/>
      <c r="E15" s="66">
        <v>688679</v>
      </c>
      <c r="F15" s="66"/>
      <c r="H15" s="9">
        <v>1817922832</v>
      </c>
      <c r="J15" s="9">
        <v>1542333389.07181</v>
      </c>
      <c r="L15" s="9">
        <v>0</v>
      </c>
      <c r="N15" s="9">
        <v>0</v>
      </c>
      <c r="P15" s="9">
        <v>0</v>
      </c>
      <c r="R15" s="9">
        <v>0</v>
      </c>
      <c r="T15" s="9">
        <v>688679</v>
      </c>
      <c r="V15" s="9">
        <v>1928</v>
      </c>
      <c r="X15" s="9">
        <v>1817922832</v>
      </c>
      <c r="Z15" s="9">
        <v>1317509425.84424</v>
      </c>
      <c r="AB15" s="37">
        <f t="shared" si="0"/>
        <v>5.78234203446417E-4</v>
      </c>
      <c r="AD15" s="35"/>
    </row>
    <row r="16" spans="1:30" ht="21.75" customHeight="1" x14ac:dyDescent="0.2">
      <c r="A16" s="65" t="s">
        <v>26</v>
      </c>
      <c r="B16" s="65"/>
      <c r="C16" s="65"/>
      <c r="E16" s="66">
        <v>25973169</v>
      </c>
      <c r="F16" s="66"/>
      <c r="H16" s="9">
        <v>43526419771</v>
      </c>
      <c r="J16" s="9">
        <v>59199194539.1381</v>
      </c>
      <c r="L16" s="9">
        <v>0</v>
      </c>
      <c r="N16" s="9">
        <v>0</v>
      </c>
      <c r="P16" s="9">
        <v>0</v>
      </c>
      <c r="R16" s="9">
        <v>0</v>
      </c>
      <c r="T16" s="9">
        <v>25973169</v>
      </c>
      <c r="V16" s="9">
        <v>2130</v>
      </c>
      <c r="X16" s="9">
        <v>43526419771</v>
      </c>
      <c r="Z16" s="9">
        <v>54895204339.731903</v>
      </c>
      <c r="AB16" s="37">
        <f t="shared" si="0"/>
        <v>2.4092643385889401E-2</v>
      </c>
      <c r="AD16" s="35"/>
    </row>
    <row r="17" spans="1:30" ht="21.75" customHeight="1" x14ac:dyDescent="0.2">
      <c r="A17" s="65" t="s">
        <v>27</v>
      </c>
      <c r="B17" s="65"/>
      <c r="C17" s="65"/>
      <c r="E17" s="66">
        <v>377049</v>
      </c>
      <c r="F17" s="66"/>
      <c r="H17" s="9">
        <v>14661944966</v>
      </c>
      <c r="J17" s="9">
        <v>17595541360.1469</v>
      </c>
      <c r="L17" s="9">
        <v>0</v>
      </c>
      <c r="N17" s="9">
        <v>0</v>
      </c>
      <c r="P17" s="9">
        <v>-377049</v>
      </c>
      <c r="R17" s="9">
        <v>14988129188</v>
      </c>
      <c r="T17" s="9">
        <v>0</v>
      </c>
      <c r="V17" s="9">
        <v>0</v>
      </c>
      <c r="X17" s="9">
        <v>0</v>
      </c>
      <c r="Z17" s="9">
        <v>0</v>
      </c>
      <c r="AB17" s="37">
        <f t="shared" si="0"/>
        <v>0</v>
      </c>
      <c r="AD17" s="35"/>
    </row>
    <row r="18" spans="1:30" ht="21.75" customHeight="1" x14ac:dyDescent="0.2">
      <c r="A18" s="65" t="s">
        <v>28</v>
      </c>
      <c r="B18" s="65"/>
      <c r="C18" s="65"/>
      <c r="E18" s="66">
        <v>10800000</v>
      </c>
      <c r="F18" s="66"/>
      <c r="H18" s="9">
        <v>50249169803</v>
      </c>
      <c r="J18" s="9">
        <v>51385694220</v>
      </c>
      <c r="L18" s="9">
        <v>4599730</v>
      </c>
      <c r="N18" s="9">
        <v>19979113202</v>
      </c>
      <c r="P18" s="9">
        <v>0</v>
      </c>
      <c r="R18" s="9">
        <v>0</v>
      </c>
      <c r="T18" s="9">
        <v>15399730</v>
      </c>
      <c r="V18" s="9">
        <v>3942</v>
      </c>
      <c r="X18" s="9">
        <v>70228283005</v>
      </c>
      <c r="Z18" s="9">
        <v>60236480323.348198</v>
      </c>
      <c r="AB18" s="37">
        <f t="shared" si="0"/>
        <v>2.6436845562503641E-2</v>
      </c>
      <c r="AD18" s="35"/>
    </row>
    <row r="19" spans="1:30" ht="21.75" customHeight="1" x14ac:dyDescent="0.2">
      <c r="A19" s="65" t="s">
        <v>29</v>
      </c>
      <c r="B19" s="65"/>
      <c r="C19" s="65"/>
      <c r="E19" s="66">
        <v>130000</v>
      </c>
      <c r="F19" s="66"/>
      <c r="H19" s="9">
        <v>10088650961</v>
      </c>
      <c r="J19" s="9">
        <v>7108919961</v>
      </c>
      <c r="L19" s="9">
        <v>683023</v>
      </c>
      <c r="N19" s="9">
        <v>29809049041</v>
      </c>
      <c r="P19" s="9">
        <v>0</v>
      </c>
      <c r="R19" s="9">
        <v>0</v>
      </c>
      <c r="T19" s="9">
        <v>813023</v>
      </c>
      <c r="V19" s="9">
        <v>37600</v>
      </c>
      <c r="X19" s="9">
        <v>39897700002</v>
      </c>
      <c r="Z19" s="9">
        <v>30333361291.096001</v>
      </c>
      <c r="AB19" s="37">
        <f t="shared" si="0"/>
        <v>1.3312836067772378E-2</v>
      </c>
      <c r="AD19" s="35"/>
    </row>
    <row r="20" spans="1:30" ht="21.75" customHeight="1" x14ac:dyDescent="0.2">
      <c r="A20" s="65" t="s">
        <v>30</v>
      </c>
      <c r="B20" s="65"/>
      <c r="C20" s="65"/>
      <c r="E20" s="66">
        <v>9590733</v>
      </c>
      <c r="F20" s="66"/>
      <c r="H20" s="9">
        <v>34582969330</v>
      </c>
      <c r="J20" s="9">
        <v>38037836745.738297</v>
      </c>
      <c r="L20" s="9">
        <v>0</v>
      </c>
      <c r="N20" s="9">
        <v>0</v>
      </c>
      <c r="P20" s="9">
        <v>0</v>
      </c>
      <c r="R20" s="9">
        <v>0</v>
      </c>
      <c r="T20" s="9">
        <v>9590733</v>
      </c>
      <c r="V20" s="9">
        <v>2822</v>
      </c>
      <c r="X20" s="9">
        <v>34582969330</v>
      </c>
      <c r="Z20" s="9">
        <v>26855835700.894001</v>
      </c>
      <c r="AB20" s="37">
        <f t="shared" si="0"/>
        <v>1.1786604679843993E-2</v>
      </c>
      <c r="AD20" s="35"/>
    </row>
    <row r="21" spans="1:30" ht="21.75" customHeight="1" x14ac:dyDescent="0.2">
      <c r="A21" s="65" t="s">
        <v>31</v>
      </c>
      <c r="B21" s="65"/>
      <c r="C21" s="65"/>
      <c r="E21" s="66">
        <v>80000</v>
      </c>
      <c r="F21" s="66"/>
      <c r="H21" s="9">
        <v>50166889495</v>
      </c>
      <c r="J21" s="9">
        <v>48636312504</v>
      </c>
      <c r="L21" s="9">
        <v>0</v>
      </c>
      <c r="N21" s="9">
        <v>0</v>
      </c>
      <c r="P21" s="9">
        <v>0</v>
      </c>
      <c r="R21" s="9">
        <v>0</v>
      </c>
      <c r="T21" s="9">
        <v>80000</v>
      </c>
      <c r="V21" s="9">
        <v>529240</v>
      </c>
      <c r="X21" s="9">
        <v>50166889495</v>
      </c>
      <c r="Z21" s="9">
        <v>42011917984</v>
      </c>
      <c r="AB21" s="37">
        <f t="shared" si="0"/>
        <v>1.8438371258837887E-2</v>
      </c>
      <c r="AD21" s="35"/>
    </row>
    <row r="22" spans="1:30" ht="21.75" customHeight="1" x14ac:dyDescent="0.2">
      <c r="A22" s="65" t="s">
        <v>32</v>
      </c>
      <c r="B22" s="65"/>
      <c r="C22" s="65"/>
      <c r="E22" s="66">
        <v>2787044</v>
      </c>
      <c r="F22" s="66"/>
      <c r="H22" s="9">
        <v>22246104047</v>
      </c>
      <c r="J22" s="9">
        <v>20768906125.598801</v>
      </c>
      <c r="L22" s="9">
        <v>0</v>
      </c>
      <c r="N22" s="9">
        <v>0</v>
      </c>
      <c r="P22" s="9">
        <v>0</v>
      </c>
      <c r="R22" s="9">
        <v>0</v>
      </c>
      <c r="T22" s="9">
        <v>2787044</v>
      </c>
      <c r="V22" s="9">
        <v>5760</v>
      </c>
      <c r="X22" s="9">
        <v>22246104047</v>
      </c>
      <c r="Z22" s="9">
        <v>15929280863.3088</v>
      </c>
      <c r="AB22" s="37">
        <f t="shared" si="0"/>
        <v>6.991111297414393E-3</v>
      </c>
      <c r="AD22" s="35"/>
    </row>
    <row r="23" spans="1:30" ht="21.75" customHeight="1" x14ac:dyDescent="0.2">
      <c r="A23" s="65" t="s">
        <v>33</v>
      </c>
      <c r="B23" s="65"/>
      <c r="C23" s="65"/>
      <c r="E23" s="66">
        <v>20543918</v>
      </c>
      <c r="F23" s="66"/>
      <c r="H23" s="9">
        <v>64537655337</v>
      </c>
      <c r="J23" s="9">
        <v>41830252930.440697</v>
      </c>
      <c r="L23" s="9">
        <v>0</v>
      </c>
      <c r="N23" s="9">
        <v>0</v>
      </c>
      <c r="P23" s="9">
        <v>0</v>
      </c>
      <c r="R23" s="9">
        <v>0</v>
      </c>
      <c r="T23" s="9">
        <v>20543918</v>
      </c>
      <c r="V23" s="9">
        <v>1822</v>
      </c>
      <c r="X23" s="9">
        <v>64537655337</v>
      </c>
      <c r="Z23" s="9">
        <v>37141676822.252899</v>
      </c>
      <c r="AB23" s="37">
        <f t="shared" si="0"/>
        <v>1.6300898870774894E-2</v>
      </c>
      <c r="AD23" s="35"/>
    </row>
    <row r="24" spans="1:30" ht="21.75" customHeight="1" x14ac:dyDescent="0.2">
      <c r="A24" s="65" t="s">
        <v>34</v>
      </c>
      <c r="B24" s="65"/>
      <c r="C24" s="65"/>
      <c r="E24" s="66">
        <v>6486240</v>
      </c>
      <c r="F24" s="66"/>
      <c r="H24" s="9">
        <v>26046846046</v>
      </c>
      <c r="J24" s="9">
        <v>63459959456.928001</v>
      </c>
      <c r="L24" s="9">
        <v>0</v>
      </c>
      <c r="N24" s="9">
        <v>0</v>
      </c>
      <c r="P24" s="9">
        <v>0</v>
      </c>
      <c r="R24" s="9">
        <v>0</v>
      </c>
      <c r="T24" s="9">
        <v>6486240</v>
      </c>
      <c r="V24" s="9">
        <v>8070</v>
      </c>
      <c r="X24" s="9">
        <v>26046846046</v>
      </c>
      <c r="Z24" s="9">
        <v>51939338013.935997</v>
      </c>
      <c r="AB24" s="37">
        <f t="shared" si="0"/>
        <v>2.2795360059589504E-2</v>
      </c>
      <c r="AD24" s="35"/>
    </row>
    <row r="25" spans="1:30" ht="21.75" customHeight="1" x14ac:dyDescent="0.2">
      <c r="A25" s="65" t="s">
        <v>35</v>
      </c>
      <c r="B25" s="65"/>
      <c r="C25" s="65"/>
      <c r="E25" s="66">
        <v>2963896</v>
      </c>
      <c r="F25" s="66"/>
      <c r="H25" s="9">
        <v>19407740971</v>
      </c>
      <c r="J25" s="9">
        <v>20851584244.992802</v>
      </c>
      <c r="L25" s="9">
        <v>0</v>
      </c>
      <c r="N25" s="9">
        <v>0</v>
      </c>
      <c r="P25" s="9">
        <v>0</v>
      </c>
      <c r="R25" s="9">
        <v>0</v>
      </c>
      <c r="T25" s="9">
        <v>2963896</v>
      </c>
      <c r="V25" s="9">
        <v>6140</v>
      </c>
      <c r="X25" s="9">
        <v>19407740971</v>
      </c>
      <c r="Z25" s="9">
        <v>18057648415.268799</v>
      </c>
      <c r="AB25" s="37">
        <f t="shared" si="0"/>
        <v>7.9252184027659781E-3</v>
      </c>
      <c r="AD25" s="35"/>
    </row>
    <row r="26" spans="1:30" ht="21.75" customHeight="1" x14ac:dyDescent="0.2">
      <c r="A26" s="65" t="s">
        <v>36</v>
      </c>
      <c r="B26" s="65"/>
      <c r="C26" s="65"/>
      <c r="E26" s="66">
        <v>5752297</v>
      </c>
      <c r="F26" s="66"/>
      <c r="H26" s="9">
        <v>12315667877</v>
      </c>
      <c r="J26" s="9">
        <v>6004638994.8878803</v>
      </c>
      <c r="L26" s="9">
        <v>0</v>
      </c>
      <c r="N26" s="9">
        <v>0</v>
      </c>
      <c r="P26" s="9">
        <v>0</v>
      </c>
      <c r="R26" s="9">
        <v>0</v>
      </c>
      <c r="T26" s="9">
        <v>5752297</v>
      </c>
      <c r="V26" s="9">
        <v>705</v>
      </c>
      <c r="X26" s="9">
        <v>12315667877</v>
      </c>
      <c r="Z26" s="9">
        <v>4024021379.6539502</v>
      </c>
      <c r="AB26" s="37">
        <f t="shared" si="0"/>
        <v>1.7660798104913431E-3</v>
      </c>
      <c r="AD26" s="35"/>
    </row>
    <row r="27" spans="1:30" ht="21.75" customHeight="1" x14ac:dyDescent="0.2">
      <c r="A27" s="65" t="s">
        <v>37</v>
      </c>
      <c r="B27" s="65"/>
      <c r="C27" s="65"/>
      <c r="E27" s="66">
        <v>1748955</v>
      </c>
      <c r="F27" s="66"/>
      <c r="H27" s="9">
        <v>30936858983</v>
      </c>
      <c r="J27" s="9">
        <v>27246338572.244999</v>
      </c>
      <c r="L27" s="9">
        <v>0</v>
      </c>
      <c r="N27" s="9">
        <v>0</v>
      </c>
      <c r="P27" s="9">
        <v>0</v>
      </c>
      <c r="R27" s="9">
        <v>0</v>
      </c>
      <c r="T27" s="9">
        <v>1748955</v>
      </c>
      <c r="V27" s="9">
        <v>12090</v>
      </c>
      <c r="X27" s="9">
        <v>30936858983</v>
      </c>
      <c r="Z27" s="9">
        <v>20981416136.206501</v>
      </c>
      <c r="AB27" s="37">
        <f t="shared" si="0"/>
        <v>9.2084141553090259E-3</v>
      </c>
      <c r="AD27" s="35"/>
    </row>
    <row r="28" spans="1:30" ht="21.75" customHeight="1" x14ac:dyDescent="0.2">
      <c r="A28" s="65" t="s">
        <v>38</v>
      </c>
      <c r="B28" s="65"/>
      <c r="C28" s="65"/>
      <c r="E28" s="66">
        <v>10350000</v>
      </c>
      <c r="F28" s="66"/>
      <c r="H28" s="9">
        <v>56020036387</v>
      </c>
      <c r="J28" s="9">
        <v>83803155120</v>
      </c>
      <c r="L28" s="9">
        <v>0</v>
      </c>
      <c r="N28" s="9">
        <v>0</v>
      </c>
      <c r="P28" s="9">
        <v>0</v>
      </c>
      <c r="R28" s="9">
        <v>0</v>
      </c>
      <c r="T28" s="9">
        <v>10350000</v>
      </c>
      <c r="V28" s="9">
        <v>6180</v>
      </c>
      <c r="X28" s="9">
        <v>56020036387</v>
      </c>
      <c r="Z28" s="9">
        <v>63468566010</v>
      </c>
      <c r="AB28" s="37">
        <f t="shared" si="0"/>
        <v>2.7855357229920445E-2</v>
      </c>
      <c r="AD28" s="35"/>
    </row>
    <row r="29" spans="1:30" ht="21.75" customHeight="1" x14ac:dyDescent="0.2">
      <c r="A29" s="65" t="s">
        <v>39</v>
      </c>
      <c r="B29" s="65"/>
      <c r="C29" s="65"/>
      <c r="E29" s="66">
        <v>563000</v>
      </c>
      <c r="F29" s="66"/>
      <c r="H29" s="9">
        <v>4951572950</v>
      </c>
      <c r="J29" s="9">
        <v>5480336978.1000004</v>
      </c>
      <c r="L29" s="9">
        <v>0</v>
      </c>
      <c r="N29" s="9">
        <v>0</v>
      </c>
      <c r="P29" s="9">
        <v>0</v>
      </c>
      <c r="R29" s="9">
        <v>0</v>
      </c>
      <c r="T29" s="9">
        <v>563000</v>
      </c>
      <c r="V29" s="9">
        <v>8730</v>
      </c>
      <c r="X29" s="9">
        <v>4951572950</v>
      </c>
      <c r="Z29" s="9">
        <v>4876997127.3000002</v>
      </c>
      <c r="AB29" s="37">
        <f t="shared" si="0"/>
        <v>2.1404374752823771E-3</v>
      </c>
      <c r="AD29" s="35"/>
    </row>
    <row r="30" spans="1:30" ht="21.75" customHeight="1" x14ac:dyDescent="0.2">
      <c r="A30" s="65" t="s">
        <v>40</v>
      </c>
      <c r="B30" s="65"/>
      <c r="C30" s="65"/>
      <c r="E30" s="66">
        <v>8942001</v>
      </c>
      <c r="F30" s="66"/>
      <c r="H30" s="9">
        <v>34501330804</v>
      </c>
      <c r="J30" s="9">
        <v>34550992119.859398</v>
      </c>
      <c r="L30" s="9">
        <v>0</v>
      </c>
      <c r="N30" s="9">
        <v>0</v>
      </c>
      <c r="P30" s="9">
        <v>0</v>
      </c>
      <c r="R30" s="9">
        <v>0</v>
      </c>
      <c r="T30" s="9">
        <v>8942001</v>
      </c>
      <c r="V30" s="9">
        <v>2995</v>
      </c>
      <c r="X30" s="9">
        <v>34501330804</v>
      </c>
      <c r="Z30" s="9">
        <v>26574273600.148701</v>
      </c>
      <c r="AB30" s="37">
        <f t="shared" si="0"/>
        <v>1.1663031494065201E-2</v>
      </c>
      <c r="AD30" s="35"/>
    </row>
    <row r="31" spans="1:30" ht="21.75" customHeight="1" x14ac:dyDescent="0.2">
      <c r="A31" s="65" t="s">
        <v>41</v>
      </c>
      <c r="B31" s="65"/>
      <c r="C31" s="65"/>
      <c r="E31" s="66">
        <v>33200000</v>
      </c>
      <c r="F31" s="66"/>
      <c r="H31" s="9">
        <v>55273014440</v>
      </c>
      <c r="J31" s="9">
        <v>62888881876</v>
      </c>
      <c r="L31" s="9">
        <v>0</v>
      </c>
      <c r="N31" s="9">
        <v>0</v>
      </c>
      <c r="P31" s="9">
        <v>0</v>
      </c>
      <c r="R31" s="9">
        <v>0</v>
      </c>
      <c r="T31" s="9">
        <v>33200000</v>
      </c>
      <c r="V31" s="9">
        <v>1660</v>
      </c>
      <c r="X31" s="9">
        <v>55273014440</v>
      </c>
      <c r="Z31" s="9">
        <v>54685984240</v>
      </c>
      <c r="AB31" s="37">
        <f t="shared" si="0"/>
        <v>2.4000819968659624E-2</v>
      </c>
      <c r="AD31" s="35"/>
    </row>
    <row r="32" spans="1:30" ht="21.75" customHeight="1" x14ac:dyDescent="0.2">
      <c r="A32" s="65" t="s">
        <v>42</v>
      </c>
      <c r="B32" s="65"/>
      <c r="C32" s="65"/>
      <c r="E32" s="66">
        <v>2138348</v>
      </c>
      <c r="F32" s="66"/>
      <c r="H32" s="9">
        <v>48963660372</v>
      </c>
      <c r="J32" s="9">
        <v>92362762350.358795</v>
      </c>
      <c r="L32" s="9">
        <v>0</v>
      </c>
      <c r="N32" s="9">
        <v>0</v>
      </c>
      <c r="P32" s="9">
        <v>0</v>
      </c>
      <c r="R32" s="9">
        <v>0</v>
      </c>
      <c r="T32" s="9">
        <v>2138348</v>
      </c>
      <c r="V32" s="9">
        <v>37140</v>
      </c>
      <c r="X32" s="9">
        <v>48963660372</v>
      </c>
      <c r="Z32" s="9">
        <v>78804341688.314407</v>
      </c>
      <c r="AB32" s="37">
        <f t="shared" si="0"/>
        <v>3.4585988419067952E-2</v>
      </c>
      <c r="AD32" s="35"/>
    </row>
    <row r="33" spans="1:30" ht="21.75" customHeight="1" x14ac:dyDescent="0.2">
      <c r="A33" s="65" t="s">
        <v>43</v>
      </c>
      <c r="B33" s="65"/>
      <c r="C33" s="65"/>
      <c r="E33" s="66">
        <v>2900000</v>
      </c>
      <c r="F33" s="66"/>
      <c r="H33" s="9">
        <v>50857616727</v>
      </c>
      <c r="J33" s="9">
        <v>47163585370</v>
      </c>
      <c r="L33" s="9">
        <v>0</v>
      </c>
      <c r="N33" s="9">
        <v>0</v>
      </c>
      <c r="P33" s="9">
        <v>0</v>
      </c>
      <c r="R33" s="9">
        <v>0</v>
      </c>
      <c r="T33" s="9">
        <v>2900000</v>
      </c>
      <c r="V33" s="9">
        <v>13490</v>
      </c>
      <c r="X33" s="9">
        <v>50857616727</v>
      </c>
      <c r="Z33" s="9">
        <v>38818594670</v>
      </c>
      <c r="AB33" s="37">
        <f t="shared" si="0"/>
        <v>1.703687178824817E-2</v>
      </c>
      <c r="AD33" s="35"/>
    </row>
    <row r="34" spans="1:30" ht="21.75" customHeight="1" x14ac:dyDescent="0.2">
      <c r="A34" s="65" t="s">
        <v>44</v>
      </c>
      <c r="B34" s="65"/>
      <c r="C34" s="65"/>
      <c r="E34" s="66">
        <v>1125000</v>
      </c>
      <c r="F34" s="66"/>
      <c r="H34" s="9">
        <v>27057390281</v>
      </c>
      <c r="J34" s="9">
        <v>27025713787.5</v>
      </c>
      <c r="L34" s="9">
        <v>0</v>
      </c>
      <c r="N34" s="9">
        <v>0</v>
      </c>
      <c r="P34" s="9">
        <v>0</v>
      </c>
      <c r="R34" s="9">
        <v>0</v>
      </c>
      <c r="T34" s="9">
        <v>1125000</v>
      </c>
      <c r="V34" s="9">
        <v>17780</v>
      </c>
      <c r="X34" s="9">
        <v>27057390281</v>
      </c>
      <c r="Z34" s="9">
        <v>19847880675</v>
      </c>
      <c r="AB34" s="37">
        <f t="shared" si="0"/>
        <v>8.7109232367381714E-3</v>
      </c>
      <c r="AD34" s="35"/>
    </row>
    <row r="35" spans="1:30" ht="21.75" customHeight="1" x14ac:dyDescent="0.2">
      <c r="A35" s="65" t="s">
        <v>45</v>
      </c>
      <c r="B35" s="65"/>
      <c r="C35" s="65"/>
      <c r="E35" s="66">
        <v>1240000</v>
      </c>
      <c r="F35" s="66"/>
      <c r="H35" s="9">
        <v>9916794222</v>
      </c>
      <c r="J35" s="9">
        <v>20609447900</v>
      </c>
      <c r="L35" s="9">
        <v>0</v>
      </c>
      <c r="N35" s="9">
        <v>0</v>
      </c>
      <c r="P35" s="9">
        <v>0</v>
      </c>
      <c r="R35" s="9">
        <v>0</v>
      </c>
      <c r="T35" s="9">
        <v>1240000</v>
      </c>
      <c r="V35" s="9">
        <v>15090</v>
      </c>
      <c r="X35" s="9">
        <v>9916794222</v>
      </c>
      <c r="Z35" s="9">
        <v>18566959332</v>
      </c>
      <c r="AB35" s="37">
        <f t="shared" si="0"/>
        <v>8.1487469684564419E-3</v>
      </c>
      <c r="AD35" s="35"/>
    </row>
    <row r="36" spans="1:30" ht="21.75" customHeight="1" x14ac:dyDescent="0.2">
      <c r="A36" s="65" t="s">
        <v>46</v>
      </c>
      <c r="B36" s="65"/>
      <c r="C36" s="65"/>
      <c r="E36" s="66">
        <v>1339365</v>
      </c>
      <c r="F36" s="66"/>
      <c r="H36" s="9">
        <v>16284386967</v>
      </c>
      <c r="J36" s="9">
        <v>74451235912.970993</v>
      </c>
      <c r="L36" s="9">
        <v>0</v>
      </c>
      <c r="N36" s="9">
        <v>0</v>
      </c>
      <c r="P36" s="9">
        <v>0</v>
      </c>
      <c r="R36" s="9">
        <v>0</v>
      </c>
      <c r="T36" s="9">
        <v>1339365</v>
      </c>
      <c r="V36" s="9">
        <v>58640</v>
      </c>
      <c r="X36" s="9">
        <v>16284386967</v>
      </c>
      <c r="Z36" s="9">
        <v>77933246589.371994</v>
      </c>
      <c r="AB36" s="37">
        <f t="shared" si="0"/>
        <v>3.4203678455448312E-2</v>
      </c>
      <c r="AD36" s="35"/>
    </row>
    <row r="37" spans="1:30" ht="21.75" customHeight="1" x14ac:dyDescent="0.2">
      <c r="A37" s="65" t="s">
        <v>47</v>
      </c>
      <c r="B37" s="65"/>
      <c r="C37" s="65"/>
      <c r="E37" s="66">
        <v>1725439</v>
      </c>
      <c r="F37" s="66"/>
      <c r="H37" s="9">
        <v>15913919935</v>
      </c>
      <c r="J37" s="9">
        <v>75332459687.320007</v>
      </c>
      <c r="L37" s="9">
        <v>0</v>
      </c>
      <c r="N37" s="9">
        <v>0</v>
      </c>
      <c r="P37" s="9">
        <v>0</v>
      </c>
      <c r="R37" s="9">
        <v>0</v>
      </c>
      <c r="T37" s="9">
        <v>1725439</v>
      </c>
      <c r="V37" s="9">
        <v>35880</v>
      </c>
      <c r="X37" s="9">
        <v>15913919935</v>
      </c>
      <c r="Z37" s="9">
        <v>61430196672.296402</v>
      </c>
      <c r="AB37" s="37">
        <f t="shared" si="0"/>
        <v>2.696074892792566E-2</v>
      </c>
      <c r="AD37" s="35"/>
    </row>
    <row r="38" spans="1:30" ht="21.75" customHeight="1" x14ac:dyDescent="0.2">
      <c r="A38" s="65" t="s">
        <v>48</v>
      </c>
      <c r="B38" s="65"/>
      <c r="C38" s="65"/>
      <c r="E38" s="66">
        <v>1359309</v>
      </c>
      <c r="F38" s="66"/>
      <c r="H38" s="9">
        <v>23695979397</v>
      </c>
      <c r="J38" s="9">
        <v>45414147899.948097</v>
      </c>
      <c r="L38" s="9">
        <v>0</v>
      </c>
      <c r="N38" s="9">
        <v>0</v>
      </c>
      <c r="P38" s="9">
        <v>0</v>
      </c>
      <c r="R38" s="9">
        <v>0</v>
      </c>
      <c r="T38" s="9">
        <v>1359309</v>
      </c>
      <c r="V38" s="9">
        <v>26840</v>
      </c>
      <c r="X38" s="9">
        <v>23695979397</v>
      </c>
      <c r="Z38" s="9">
        <v>36201833371.981201</v>
      </c>
      <c r="AB38" s="37">
        <f t="shared" si="0"/>
        <v>1.5888416335035956E-2</v>
      </c>
      <c r="AD38" s="35"/>
    </row>
    <row r="39" spans="1:30" ht="21.75" customHeight="1" x14ac:dyDescent="0.2">
      <c r="A39" s="65" t="s">
        <v>49</v>
      </c>
      <c r="B39" s="65"/>
      <c r="C39" s="65"/>
      <c r="E39" s="66">
        <v>200000</v>
      </c>
      <c r="F39" s="66"/>
      <c r="H39" s="9">
        <v>381251347</v>
      </c>
      <c r="J39" s="9">
        <v>1839668580</v>
      </c>
      <c r="L39" s="9">
        <v>0</v>
      </c>
      <c r="N39" s="9">
        <v>0</v>
      </c>
      <c r="P39" s="9">
        <v>-200000</v>
      </c>
      <c r="R39" s="9">
        <v>1609461940</v>
      </c>
      <c r="T39" s="9">
        <v>0</v>
      </c>
      <c r="V39" s="9">
        <v>0</v>
      </c>
      <c r="X39" s="9">
        <v>0</v>
      </c>
      <c r="Z39" s="9">
        <v>0</v>
      </c>
      <c r="AB39" s="37">
        <f t="shared" si="0"/>
        <v>0</v>
      </c>
      <c r="AD39" s="35"/>
    </row>
    <row r="40" spans="1:30" ht="21.75" customHeight="1" x14ac:dyDescent="0.2">
      <c r="A40" s="65" t="s">
        <v>50</v>
      </c>
      <c r="B40" s="65"/>
      <c r="C40" s="65"/>
      <c r="E40" s="66">
        <v>7773332</v>
      </c>
      <c r="F40" s="66"/>
      <c r="H40" s="9">
        <v>21967663952</v>
      </c>
      <c r="J40" s="9">
        <v>61628820707.683601</v>
      </c>
      <c r="L40" s="9">
        <v>0</v>
      </c>
      <c r="N40" s="9">
        <v>0</v>
      </c>
      <c r="P40" s="9">
        <v>0</v>
      </c>
      <c r="R40" s="9">
        <v>0</v>
      </c>
      <c r="T40" s="9">
        <v>7773332</v>
      </c>
      <c r="V40" s="9">
        <v>8330</v>
      </c>
      <c r="X40" s="9">
        <v>21967663952</v>
      </c>
      <c r="Z40" s="9">
        <v>64251323716.521202</v>
      </c>
      <c r="AB40" s="37">
        <f t="shared" si="0"/>
        <v>2.819889729881354E-2</v>
      </c>
      <c r="AD40" s="35"/>
    </row>
    <row r="41" spans="1:30" ht="21.75" customHeight="1" x14ac:dyDescent="0.2">
      <c r="A41" s="65" t="s">
        <v>51</v>
      </c>
      <c r="B41" s="65"/>
      <c r="C41" s="65"/>
      <c r="E41" s="66">
        <v>3787585</v>
      </c>
      <c r="F41" s="66"/>
      <c r="H41" s="9">
        <v>12054148775</v>
      </c>
      <c r="J41" s="9">
        <v>8764371849.2593994</v>
      </c>
      <c r="L41" s="9">
        <v>0</v>
      </c>
      <c r="N41" s="9">
        <v>0</v>
      </c>
      <c r="P41" s="9">
        <v>0</v>
      </c>
      <c r="R41" s="9">
        <v>0</v>
      </c>
      <c r="T41" s="9">
        <v>3787585</v>
      </c>
      <c r="V41" s="9">
        <v>2026</v>
      </c>
      <c r="X41" s="9">
        <v>12054148775</v>
      </c>
      <c r="Z41" s="9">
        <v>7614329917.0667</v>
      </c>
      <c r="AB41" s="37">
        <f t="shared" si="0"/>
        <v>3.3418098633730808E-3</v>
      </c>
      <c r="AD41" s="35"/>
    </row>
    <row r="42" spans="1:30" ht="21.75" customHeight="1" x14ac:dyDescent="0.2">
      <c r="A42" s="65" t="s">
        <v>52</v>
      </c>
      <c r="B42" s="65"/>
      <c r="C42" s="65"/>
      <c r="E42" s="66">
        <v>29757098</v>
      </c>
      <c r="F42" s="66"/>
      <c r="H42" s="9">
        <v>106869848964</v>
      </c>
      <c r="J42" s="9">
        <v>74585393047.593994</v>
      </c>
      <c r="L42" s="9">
        <v>0</v>
      </c>
      <c r="N42" s="9">
        <v>0</v>
      </c>
      <c r="P42" s="9">
        <v>0</v>
      </c>
      <c r="R42" s="9">
        <v>0</v>
      </c>
      <c r="T42" s="9">
        <v>29757098</v>
      </c>
      <c r="V42" s="9">
        <v>2178</v>
      </c>
      <c r="X42" s="9">
        <v>106869848964</v>
      </c>
      <c r="Z42" s="9">
        <v>64309970727.497902</v>
      </c>
      <c r="AB42" s="37">
        <f t="shared" si="0"/>
        <v>2.8224636551232848E-2</v>
      </c>
      <c r="AD42" s="35"/>
    </row>
    <row r="43" spans="1:30" ht="21.75" customHeight="1" x14ac:dyDescent="0.2">
      <c r="A43" s="65" t="s">
        <v>53</v>
      </c>
      <c r="B43" s="65"/>
      <c r="C43" s="65"/>
      <c r="E43" s="66">
        <v>2980000</v>
      </c>
      <c r="F43" s="66"/>
      <c r="H43" s="9">
        <v>13170382460</v>
      </c>
      <c r="J43" s="9">
        <v>14018969168.6</v>
      </c>
      <c r="L43" s="9">
        <v>0</v>
      </c>
      <c r="N43" s="9">
        <v>0</v>
      </c>
      <c r="P43" s="9">
        <v>0</v>
      </c>
      <c r="R43" s="9">
        <v>0</v>
      </c>
      <c r="T43" s="9">
        <v>2980000</v>
      </c>
      <c r="V43" s="9">
        <v>3910</v>
      </c>
      <c r="X43" s="9">
        <v>13170382460</v>
      </c>
      <c r="Z43" s="9">
        <v>11561731586</v>
      </c>
      <c r="AB43" s="37">
        <f t="shared" si="0"/>
        <v>5.0742624856805821E-3</v>
      </c>
      <c r="AD43" s="35"/>
    </row>
    <row r="44" spans="1:30" ht="21.75" customHeight="1" x14ac:dyDescent="0.2">
      <c r="A44" s="65" t="s">
        <v>54</v>
      </c>
      <c r="B44" s="65"/>
      <c r="C44" s="65"/>
      <c r="E44" s="66">
        <v>750000</v>
      </c>
      <c r="F44" s="66"/>
      <c r="H44" s="9">
        <v>6271538220</v>
      </c>
      <c r="J44" s="9">
        <v>8550886725</v>
      </c>
      <c r="L44" s="9">
        <v>0</v>
      </c>
      <c r="N44" s="9">
        <v>0</v>
      </c>
      <c r="P44" s="9">
        <v>0</v>
      </c>
      <c r="R44" s="9">
        <v>0</v>
      </c>
      <c r="T44" s="9">
        <v>750000</v>
      </c>
      <c r="V44" s="9">
        <v>11160</v>
      </c>
      <c r="X44" s="9">
        <v>6271538220</v>
      </c>
      <c r="Z44" s="9">
        <v>8305299900</v>
      </c>
      <c r="AB44" s="37">
        <f t="shared" si="0"/>
        <v>3.6450657413572554E-3</v>
      </c>
      <c r="AD44" s="35"/>
    </row>
    <row r="45" spans="1:30" ht="21.75" customHeight="1" x14ac:dyDescent="0.2">
      <c r="A45" s="65" t="s">
        <v>55</v>
      </c>
      <c r="B45" s="65"/>
      <c r="C45" s="65"/>
      <c r="E45" s="66">
        <v>20492394</v>
      </c>
      <c r="F45" s="66"/>
      <c r="H45" s="9">
        <v>26377924750</v>
      </c>
      <c r="J45" s="9">
        <v>64377405357.007103</v>
      </c>
      <c r="L45" s="9">
        <v>0</v>
      </c>
      <c r="N45" s="9">
        <v>0</v>
      </c>
      <c r="P45" s="9">
        <v>0</v>
      </c>
      <c r="R45" s="9">
        <v>0</v>
      </c>
      <c r="T45" s="9">
        <v>20492394</v>
      </c>
      <c r="V45" s="9">
        <v>2610</v>
      </c>
      <c r="X45" s="9">
        <v>26377924750</v>
      </c>
      <c r="Z45" s="9">
        <v>53071708143.331802</v>
      </c>
      <c r="AB45" s="37">
        <f t="shared" si="0"/>
        <v>2.3292339532323163E-2</v>
      </c>
      <c r="AD45" s="35"/>
    </row>
    <row r="46" spans="1:30" ht="21.75" customHeight="1" x14ac:dyDescent="0.2">
      <c r="A46" s="65" t="s">
        <v>56</v>
      </c>
      <c r="B46" s="65"/>
      <c r="C46" s="65"/>
      <c r="E46" s="66">
        <v>9179999</v>
      </c>
      <c r="F46" s="66"/>
      <c r="H46" s="9">
        <v>26352518840</v>
      </c>
      <c r="J46" s="9">
        <v>24475984051.970501</v>
      </c>
      <c r="L46" s="9">
        <v>628540</v>
      </c>
      <c r="N46" s="9">
        <v>0</v>
      </c>
      <c r="P46" s="9">
        <v>0</v>
      </c>
      <c r="R46" s="9">
        <v>0</v>
      </c>
      <c r="T46" s="9">
        <v>9808539</v>
      </c>
      <c r="V46" s="9">
        <v>2075</v>
      </c>
      <c r="X46" s="9">
        <v>26352518840</v>
      </c>
      <c r="Z46" s="9">
        <v>20195391911.574699</v>
      </c>
      <c r="AB46" s="37">
        <f t="shared" si="0"/>
        <v>8.8634404628981974E-3</v>
      </c>
      <c r="AD46" s="35"/>
    </row>
    <row r="47" spans="1:30" ht="21.75" customHeight="1" x14ac:dyDescent="0.2">
      <c r="A47" s="65" t="s">
        <v>57</v>
      </c>
      <c r="B47" s="65"/>
      <c r="C47" s="65"/>
      <c r="E47" s="66">
        <v>28097125</v>
      </c>
      <c r="F47" s="66"/>
      <c r="H47" s="9">
        <v>42466787753</v>
      </c>
      <c r="J47" s="9">
        <v>443012154815.388</v>
      </c>
      <c r="L47" s="9">
        <v>0</v>
      </c>
      <c r="N47" s="9">
        <v>0</v>
      </c>
      <c r="P47" s="9">
        <v>0</v>
      </c>
      <c r="R47" s="9">
        <v>0</v>
      </c>
      <c r="T47" s="9">
        <v>28097125</v>
      </c>
      <c r="V47" s="9">
        <v>13700</v>
      </c>
      <c r="X47" s="9">
        <v>42466787753</v>
      </c>
      <c r="Z47" s="9">
        <v>381955098865.375</v>
      </c>
      <c r="AB47" s="37">
        <f t="shared" si="0"/>
        <v>0.16763409658583212</v>
      </c>
      <c r="AD47" s="35"/>
    </row>
    <row r="48" spans="1:30" ht="21.75" customHeight="1" x14ac:dyDescent="0.2">
      <c r="A48" s="65" t="s">
        <v>58</v>
      </c>
      <c r="B48" s="65"/>
      <c r="C48" s="65"/>
      <c r="E48" s="66">
        <v>258000</v>
      </c>
      <c r="F48" s="66"/>
      <c r="H48" s="9">
        <v>4268255510</v>
      </c>
      <c r="J48" s="9">
        <v>4815466464.6000004</v>
      </c>
      <c r="L48" s="9">
        <v>0</v>
      </c>
      <c r="N48" s="9">
        <v>0</v>
      </c>
      <c r="P48" s="9">
        <v>0</v>
      </c>
      <c r="R48" s="9">
        <v>0</v>
      </c>
      <c r="T48" s="9">
        <v>258000</v>
      </c>
      <c r="V48" s="9">
        <v>16430</v>
      </c>
      <c r="X48" s="9">
        <v>4268255510</v>
      </c>
      <c r="Z48" s="9">
        <v>4206172993.8000002</v>
      </c>
      <c r="AB48" s="37">
        <f t="shared" si="0"/>
        <v>1.8460232943451522E-3</v>
      </c>
      <c r="AD48" s="35"/>
    </row>
    <row r="49" spans="1:30" ht="21.75" customHeight="1" x14ac:dyDescent="0.2">
      <c r="A49" s="65" t="s">
        <v>59</v>
      </c>
      <c r="B49" s="65"/>
      <c r="C49" s="65"/>
      <c r="E49" s="66">
        <v>135000</v>
      </c>
      <c r="F49" s="66"/>
      <c r="H49" s="9">
        <v>3776458621</v>
      </c>
      <c r="J49" s="9">
        <v>5599379610</v>
      </c>
      <c r="L49" s="9">
        <v>0</v>
      </c>
      <c r="N49" s="9">
        <v>0</v>
      </c>
      <c r="P49" s="9">
        <v>0</v>
      </c>
      <c r="R49" s="9">
        <v>0</v>
      </c>
      <c r="T49" s="9">
        <v>135000</v>
      </c>
      <c r="V49" s="9">
        <v>38600</v>
      </c>
      <c r="X49" s="9">
        <v>3776458621</v>
      </c>
      <c r="Z49" s="9">
        <v>5170718970</v>
      </c>
      <c r="AB49" s="37">
        <f t="shared" si="0"/>
        <v>2.2693473809095172E-3</v>
      </c>
      <c r="AD49" s="35"/>
    </row>
    <row r="50" spans="1:30" ht="21.75" customHeight="1" x14ac:dyDescent="0.2">
      <c r="A50" s="65" t="s">
        <v>60</v>
      </c>
      <c r="B50" s="65"/>
      <c r="C50" s="65"/>
      <c r="E50" s="66">
        <v>0</v>
      </c>
      <c r="F50" s="66"/>
      <c r="H50" s="9">
        <v>0</v>
      </c>
      <c r="J50" s="9">
        <v>0</v>
      </c>
      <c r="L50" s="9">
        <v>4300000</v>
      </c>
      <c r="N50" s="9">
        <v>30047465772</v>
      </c>
      <c r="P50" s="9">
        <v>0</v>
      </c>
      <c r="R50" s="9">
        <v>0</v>
      </c>
      <c r="T50" s="9">
        <v>4300000</v>
      </c>
      <c r="V50" s="9">
        <v>6390</v>
      </c>
      <c r="X50" s="9">
        <v>30047465772</v>
      </c>
      <c r="Z50" s="9">
        <v>27264602790</v>
      </c>
      <c r="AB50" s="37">
        <f t="shared" si="0"/>
        <v>1.1966006138025485E-2</v>
      </c>
      <c r="AD50" s="35"/>
    </row>
    <row r="51" spans="1:30" ht="21.75" customHeight="1" x14ac:dyDescent="0.2">
      <c r="A51" s="65" t="s">
        <v>61</v>
      </c>
      <c r="B51" s="65"/>
      <c r="C51" s="65"/>
      <c r="E51" s="66">
        <v>0</v>
      </c>
      <c r="F51" s="66"/>
      <c r="H51" s="9">
        <v>0</v>
      </c>
      <c r="J51" s="9">
        <v>0</v>
      </c>
      <c r="L51" s="9">
        <v>8000000</v>
      </c>
      <c r="N51" s="9">
        <v>70107398943</v>
      </c>
      <c r="P51" s="9">
        <v>0</v>
      </c>
      <c r="R51" s="9">
        <v>0</v>
      </c>
      <c r="T51" s="9">
        <v>8000000</v>
      </c>
      <c r="V51" s="9">
        <v>7590</v>
      </c>
      <c r="X51" s="9">
        <v>70107398943</v>
      </c>
      <c r="Z51" s="9">
        <v>60250634400</v>
      </c>
      <c r="AB51" s="37">
        <f t="shared" si="0"/>
        <v>2.6443057564541524E-2</v>
      </c>
      <c r="AD51" s="35"/>
    </row>
    <row r="52" spans="1:30" ht="21.75" customHeight="1" x14ac:dyDescent="0.2">
      <c r="A52" s="65" t="s">
        <v>62</v>
      </c>
      <c r="B52" s="65"/>
      <c r="C52" s="65"/>
      <c r="E52" s="66">
        <v>0</v>
      </c>
      <c r="F52" s="66"/>
      <c r="H52" s="9">
        <v>0</v>
      </c>
      <c r="J52" s="9">
        <v>0</v>
      </c>
      <c r="L52" s="9">
        <v>2400000</v>
      </c>
      <c r="N52" s="9">
        <v>29538248430</v>
      </c>
      <c r="P52" s="9">
        <v>0</v>
      </c>
      <c r="R52" s="9">
        <v>0</v>
      </c>
      <c r="T52" s="9">
        <v>2400000</v>
      </c>
      <c r="V52" s="9">
        <v>10850</v>
      </c>
      <c r="X52" s="9">
        <v>29538248430</v>
      </c>
      <c r="Z52" s="9">
        <v>25838710800</v>
      </c>
      <c r="AB52" s="37">
        <f t="shared" si="0"/>
        <v>1.1340204528667016E-2</v>
      </c>
      <c r="AD52" s="35"/>
    </row>
    <row r="53" spans="1:30" ht="21.75" customHeight="1" x14ac:dyDescent="0.2">
      <c r="A53" s="65" t="s">
        <v>63</v>
      </c>
      <c r="B53" s="65"/>
      <c r="C53" s="65"/>
      <c r="E53" s="66">
        <v>0</v>
      </c>
      <c r="F53" s="66"/>
      <c r="H53" s="9">
        <v>0</v>
      </c>
      <c r="J53" s="9">
        <v>0</v>
      </c>
      <c r="L53" s="9">
        <v>580000</v>
      </c>
      <c r="N53" s="9">
        <v>29910225155</v>
      </c>
      <c r="P53" s="9">
        <v>0</v>
      </c>
      <c r="R53" s="9">
        <v>0</v>
      </c>
      <c r="T53" s="9">
        <v>580000</v>
      </c>
      <c r="V53" s="9">
        <v>46850</v>
      </c>
      <c r="X53" s="9">
        <v>29910225155</v>
      </c>
      <c r="Z53" s="9">
        <v>26962952710</v>
      </c>
      <c r="AB53" s="37">
        <f t="shared" si="0"/>
        <v>1.1833616653512629E-2</v>
      </c>
      <c r="AD53" s="35"/>
    </row>
    <row r="54" spans="1:30" ht="21.75" customHeight="1" x14ac:dyDescent="0.2">
      <c r="A54" s="67" t="s">
        <v>64</v>
      </c>
      <c r="B54" s="67"/>
      <c r="C54" s="67"/>
      <c r="D54" s="11"/>
      <c r="E54" s="66">
        <v>0</v>
      </c>
      <c r="F54" s="68"/>
      <c r="H54" s="12">
        <v>0</v>
      </c>
      <c r="J54" s="12">
        <v>0</v>
      </c>
      <c r="L54" s="29">
        <v>520000</v>
      </c>
      <c r="N54" s="12">
        <v>30151189895</v>
      </c>
      <c r="P54" s="29">
        <v>0</v>
      </c>
      <c r="R54" s="12">
        <v>0</v>
      </c>
      <c r="T54" s="29">
        <v>520000</v>
      </c>
      <c r="V54" s="29">
        <v>52380</v>
      </c>
      <c r="X54" s="12">
        <v>30151189895</v>
      </c>
      <c r="Z54" s="12">
        <v>27027053352</v>
      </c>
      <c r="AB54" s="37">
        <f t="shared" si="0"/>
        <v>1.186174941897161E-2</v>
      </c>
      <c r="AD54" s="35"/>
    </row>
    <row r="55" spans="1:30" ht="21.75" customHeight="1" x14ac:dyDescent="0.2">
      <c r="A55" s="69" t="s">
        <v>65</v>
      </c>
      <c r="B55" s="69"/>
      <c r="C55" s="69"/>
      <c r="D55" s="69"/>
      <c r="F55" s="36"/>
      <c r="H55" s="33">
        <f>SUM(H9:H54)</f>
        <v>1232635642145</v>
      </c>
      <c r="J55" s="33">
        <f>SUM(J9:J54)</f>
        <v>2045803147695.3091</v>
      </c>
      <c r="L55" s="36"/>
      <c r="N55" s="33">
        <f>SUM(N9:N54)</f>
        <v>239542690438</v>
      </c>
      <c r="P55" s="36"/>
      <c r="R55" s="33">
        <f>SUM(R9:R54)</f>
        <v>57033266972</v>
      </c>
      <c r="T55" s="36"/>
      <c r="V55" s="36"/>
      <c r="X55" s="33">
        <f>SUM(X9:X54)</f>
        <v>1429971186977</v>
      </c>
      <c r="Z55" s="33">
        <f>SUM(Z9:Z54)</f>
        <v>1909163814439.7791</v>
      </c>
      <c r="AB55" s="34">
        <f>SUM(AB3:AB54)</f>
        <v>0.83790202622946552</v>
      </c>
      <c r="AC55" s="35"/>
    </row>
    <row r="57" spans="1:30" ht="18.75" x14ac:dyDescent="0.2"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30" ht="18.75" x14ac:dyDescent="0.2"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activeCell="C15" sqref="C15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 x14ac:dyDescent="0.2"/>
    <row r="5" spans="1:25" ht="14.45" customHeight="1" x14ac:dyDescent="0.2">
      <c r="A5" s="60" t="s">
        <v>225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7.35" customHeight="1" x14ac:dyDescent="0.2"/>
    <row r="7" spans="1:25" ht="14.45" customHeight="1" x14ac:dyDescent="0.2">
      <c r="E7" s="61" t="s">
        <v>134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Y7" s="2" t="s">
        <v>135</v>
      </c>
    </row>
    <row r="8" spans="1:25" ht="42" x14ac:dyDescent="0.2">
      <c r="A8" s="2" t="s">
        <v>226</v>
      </c>
      <c r="C8" s="2" t="s">
        <v>227</v>
      </c>
      <c r="E8" s="18" t="s">
        <v>70</v>
      </c>
      <c r="F8" s="3"/>
      <c r="G8" s="18" t="s">
        <v>13</v>
      </c>
      <c r="H8" s="3"/>
      <c r="I8" s="18" t="s">
        <v>69</v>
      </c>
      <c r="J8" s="3"/>
      <c r="K8" s="18" t="s">
        <v>228</v>
      </c>
      <c r="L8" s="3"/>
      <c r="M8" s="18" t="s">
        <v>229</v>
      </c>
      <c r="N8" s="3"/>
      <c r="O8" s="18" t="s">
        <v>230</v>
      </c>
      <c r="P8" s="3"/>
      <c r="Q8" s="18" t="s">
        <v>231</v>
      </c>
      <c r="R8" s="3"/>
      <c r="S8" s="18" t="s">
        <v>232</v>
      </c>
      <c r="T8" s="3"/>
      <c r="U8" s="18" t="s">
        <v>233</v>
      </c>
      <c r="V8" s="3"/>
      <c r="W8" s="18" t="s">
        <v>234</v>
      </c>
      <c r="Y8" s="18" t="s">
        <v>234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70"/>
  <sheetViews>
    <sheetView rightToLeft="1" view="pageBreakPreview" zoomScale="80" zoomScaleNormal="100" zoomScaleSheetLayoutView="80" workbookViewId="0">
      <selection activeCell="A4" sqref="A4"/>
    </sheetView>
  </sheetViews>
  <sheetFormatPr defaultRowHeight="12.75" x14ac:dyDescent="0.2"/>
  <cols>
    <col min="1" max="1" width="43" bestFit="1" customWidth="1"/>
    <col min="2" max="2" width="1.28515625" customWidth="1"/>
    <col min="3" max="3" width="13.42578125" bestFit="1" customWidth="1"/>
    <col min="4" max="4" width="1.28515625" customWidth="1"/>
    <col min="5" max="5" width="19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7.28515625" bestFit="1" customWidth="1"/>
    <col min="12" max="12" width="1.28515625" customWidth="1"/>
    <col min="13" max="13" width="19" bestFit="1" customWidth="1"/>
    <col min="14" max="14" width="1.28515625" customWidth="1"/>
    <col min="15" max="15" width="19.140625" bestFit="1" customWidth="1"/>
    <col min="16" max="16" width="1.28515625" customWidth="1"/>
    <col min="17" max="17" width="27.7109375" bestFit="1" customWidth="1"/>
    <col min="18" max="18" width="0.28515625" customWidth="1"/>
    <col min="19" max="19" width="14.85546875" bestFit="1" customWidth="1"/>
    <col min="20" max="20" width="47.28515625" bestFit="1" customWidth="1"/>
    <col min="21" max="21" width="13.85546875" bestFit="1" customWidth="1"/>
    <col min="22" max="22" width="13.5703125" bestFit="1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22" ht="14.45" customHeight="1" x14ac:dyDescent="0.2"/>
    <row r="5" spans="1:22" ht="14.45" customHeight="1" x14ac:dyDescent="0.2">
      <c r="A5" s="25" t="s">
        <v>235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2" ht="14.45" customHeight="1" x14ac:dyDescent="0.2">
      <c r="A6" s="26" t="s">
        <v>118</v>
      </c>
      <c r="C6" s="75" t="s">
        <v>134</v>
      </c>
      <c r="D6" s="75"/>
      <c r="E6" s="75"/>
      <c r="F6" s="75"/>
      <c r="G6" s="75"/>
      <c r="H6" s="75"/>
      <c r="I6" s="75"/>
      <c r="K6" s="75" t="s">
        <v>135</v>
      </c>
      <c r="L6" s="75"/>
      <c r="M6" s="75"/>
      <c r="N6" s="75"/>
      <c r="O6" s="75"/>
      <c r="P6" s="75"/>
      <c r="Q6" s="75"/>
    </row>
    <row r="7" spans="1:22" ht="29.1" customHeight="1" x14ac:dyDescent="0.2">
      <c r="A7" s="26"/>
      <c r="C7" s="18" t="s">
        <v>13</v>
      </c>
      <c r="D7" s="3"/>
      <c r="E7" s="18" t="s">
        <v>15</v>
      </c>
      <c r="F7" s="3"/>
      <c r="G7" s="18" t="s">
        <v>223</v>
      </c>
      <c r="H7" s="3"/>
      <c r="I7" s="18" t="s">
        <v>236</v>
      </c>
      <c r="K7" s="18" t="s">
        <v>13</v>
      </c>
      <c r="L7" s="3"/>
      <c r="M7" s="18" t="s">
        <v>15</v>
      </c>
      <c r="N7" s="3"/>
      <c r="O7" s="18" t="s">
        <v>223</v>
      </c>
      <c r="P7" s="3"/>
      <c r="Q7" s="27" t="s">
        <v>236</v>
      </c>
    </row>
    <row r="8" spans="1:22" ht="21.75" customHeight="1" x14ac:dyDescent="0.2">
      <c r="A8" s="5" t="s">
        <v>48</v>
      </c>
      <c r="C8" s="6">
        <v>1359309</v>
      </c>
      <c r="E8" s="6">
        <v>36201833371</v>
      </c>
      <c r="G8" s="6">
        <v>45414147899</v>
      </c>
      <c r="I8" s="6">
        <v>-9212314527</v>
      </c>
      <c r="K8" s="6">
        <v>1359309</v>
      </c>
      <c r="M8" s="6">
        <v>36201833371</v>
      </c>
      <c r="O8" s="6">
        <v>32631989841</v>
      </c>
      <c r="Q8" s="24">
        <v>3569843530</v>
      </c>
      <c r="S8" s="40"/>
      <c r="U8" s="40"/>
    </row>
    <row r="9" spans="1:22" ht="21.75" customHeight="1" x14ac:dyDescent="0.2">
      <c r="A9" s="50" t="s">
        <v>22</v>
      </c>
      <c r="C9" s="9">
        <v>1648325</v>
      </c>
      <c r="E9" s="29">
        <v>24517395881</v>
      </c>
      <c r="G9" s="29">
        <v>28328305315</v>
      </c>
      <c r="I9" s="29">
        <v>-3810909433</v>
      </c>
      <c r="K9" s="9">
        <v>1648325</v>
      </c>
      <c r="M9" s="29">
        <v>24517395881</v>
      </c>
      <c r="O9" s="29">
        <v>18285854923</v>
      </c>
      <c r="Q9" s="30">
        <v>6231540958</v>
      </c>
      <c r="S9" s="40"/>
      <c r="U9" s="40"/>
    </row>
    <row r="10" spans="1:22" ht="21.75" customHeight="1" x14ac:dyDescent="0.2">
      <c r="A10" s="8" t="s">
        <v>60</v>
      </c>
      <c r="C10" s="9">
        <v>4300000</v>
      </c>
      <c r="E10" s="9">
        <v>27264602790</v>
      </c>
      <c r="G10" s="9">
        <v>30047465772</v>
      </c>
      <c r="I10" s="9">
        <v>-2782862982</v>
      </c>
      <c r="K10" s="9">
        <v>4300000</v>
      </c>
      <c r="M10" s="9">
        <v>27264602790</v>
      </c>
      <c r="O10" s="9">
        <v>30047465772</v>
      </c>
      <c r="Q10" s="22">
        <v>-2782862982</v>
      </c>
      <c r="S10" s="40"/>
      <c r="U10" s="40"/>
    </row>
    <row r="11" spans="1:22" ht="21.75" customHeight="1" x14ac:dyDescent="0.2">
      <c r="A11" s="8" t="s">
        <v>58</v>
      </c>
      <c r="C11" s="9">
        <v>258000</v>
      </c>
      <c r="E11" s="9">
        <v>4206172993</v>
      </c>
      <c r="G11" s="9">
        <v>4815466464</v>
      </c>
      <c r="I11" s="9">
        <v>-609293470</v>
      </c>
      <c r="K11" s="9">
        <v>258000</v>
      </c>
      <c r="M11" s="9">
        <v>4206172993</v>
      </c>
      <c r="O11" s="9">
        <v>4268255510</v>
      </c>
      <c r="Q11" s="22">
        <v>-62082516</v>
      </c>
      <c r="S11" s="40"/>
      <c r="U11" s="40"/>
    </row>
    <row r="12" spans="1:22" ht="21.75" customHeight="1" x14ac:dyDescent="0.2">
      <c r="A12" s="8" t="s">
        <v>56</v>
      </c>
      <c r="C12" s="9">
        <v>9808539</v>
      </c>
      <c r="E12" s="9">
        <v>20195391911</v>
      </c>
      <c r="G12" s="9">
        <v>24475984051</v>
      </c>
      <c r="I12" s="9">
        <v>-4280592139</v>
      </c>
      <c r="K12" s="9">
        <v>9808539</v>
      </c>
      <c r="M12" s="9">
        <v>20195391911</v>
      </c>
      <c r="O12" s="9">
        <v>15312384603</v>
      </c>
      <c r="Q12" s="22">
        <v>4883007308</v>
      </c>
      <c r="S12" s="40"/>
      <c r="U12" s="40"/>
    </row>
    <row r="13" spans="1:22" ht="21.75" customHeight="1" x14ac:dyDescent="0.2">
      <c r="A13" s="8" t="s">
        <v>40</v>
      </c>
      <c r="C13" s="9">
        <v>8942001</v>
      </c>
      <c r="E13" s="9">
        <v>26574273600</v>
      </c>
      <c r="G13" s="9">
        <v>34550992119</v>
      </c>
      <c r="I13" s="9">
        <v>-7976718518</v>
      </c>
      <c r="K13" s="9">
        <v>8942001</v>
      </c>
      <c r="M13" s="9">
        <v>26574273600</v>
      </c>
      <c r="O13" s="9">
        <v>18213143196</v>
      </c>
      <c r="Q13" s="22">
        <v>8361130404</v>
      </c>
      <c r="S13" s="40"/>
      <c r="U13" s="40"/>
    </row>
    <row r="14" spans="1:22" ht="21.75" customHeight="1" x14ac:dyDescent="0.2">
      <c r="A14" s="8" t="s">
        <v>19</v>
      </c>
      <c r="C14" s="9">
        <v>1675000</v>
      </c>
      <c r="E14" s="9">
        <v>7474248968</v>
      </c>
      <c r="G14" s="9">
        <v>7394470460</v>
      </c>
      <c r="I14" s="9">
        <v>79778508</v>
      </c>
      <c r="K14" s="9">
        <v>1675000</v>
      </c>
      <c r="M14" s="9">
        <v>7474248968</v>
      </c>
      <c r="O14" s="9">
        <v>7056959389</v>
      </c>
      <c r="Q14" s="22">
        <v>417289579</v>
      </c>
      <c r="S14" s="40"/>
      <c r="V14" s="40"/>
    </row>
    <row r="15" spans="1:22" ht="21.75" customHeight="1" x14ac:dyDescent="0.2">
      <c r="A15" s="8" t="s">
        <v>39</v>
      </c>
      <c r="C15" s="9">
        <v>563000</v>
      </c>
      <c r="E15" s="9">
        <v>4876997127</v>
      </c>
      <c r="G15" s="9">
        <v>5480336978</v>
      </c>
      <c r="I15" s="9">
        <v>-603339850</v>
      </c>
      <c r="K15" s="9">
        <v>563000</v>
      </c>
      <c r="M15" s="9">
        <v>4876997127</v>
      </c>
      <c r="O15" s="9">
        <v>4951572950</v>
      </c>
      <c r="Q15" s="22">
        <v>-74575822</v>
      </c>
      <c r="S15" s="40"/>
      <c r="U15" s="40"/>
    </row>
    <row r="16" spans="1:22" ht="21.75" customHeight="1" x14ac:dyDescent="0.2">
      <c r="A16" s="8" t="s">
        <v>29</v>
      </c>
      <c r="C16" s="9">
        <v>813023</v>
      </c>
      <c r="E16" s="9">
        <v>30333361291</v>
      </c>
      <c r="G16" s="9">
        <v>36917969002</v>
      </c>
      <c r="I16" s="9">
        <v>-6584607710</v>
      </c>
      <c r="K16" s="9">
        <v>813023</v>
      </c>
      <c r="M16" s="9">
        <v>30333361291</v>
      </c>
      <c r="O16" s="9">
        <v>35580304531</v>
      </c>
      <c r="Q16" s="22">
        <v>-5246943239</v>
      </c>
      <c r="S16" s="40"/>
      <c r="U16" s="40"/>
    </row>
    <row r="17" spans="1:22" ht="21.75" customHeight="1" x14ac:dyDescent="0.2">
      <c r="A17" s="8" t="s">
        <v>42</v>
      </c>
      <c r="C17" s="9">
        <v>2138348</v>
      </c>
      <c r="E17" s="9">
        <v>78804341688</v>
      </c>
      <c r="G17" s="9">
        <v>92362762350</v>
      </c>
      <c r="I17" s="9">
        <v>-13558420661</v>
      </c>
      <c r="K17" s="9">
        <v>2138348</v>
      </c>
      <c r="M17" s="9">
        <v>78804341688</v>
      </c>
      <c r="O17" s="9">
        <v>52715495769</v>
      </c>
      <c r="Q17" s="22">
        <v>26088845919</v>
      </c>
      <c r="S17" s="40"/>
      <c r="U17" s="40"/>
    </row>
    <row r="18" spans="1:22" ht="21.75" customHeight="1" x14ac:dyDescent="0.2">
      <c r="A18" s="8" t="s">
        <v>63</v>
      </c>
      <c r="C18" s="9">
        <v>580000</v>
      </c>
      <c r="E18" s="9">
        <v>26962952710</v>
      </c>
      <c r="G18" s="9">
        <v>29910225155</v>
      </c>
      <c r="I18" s="9">
        <v>-2947272445</v>
      </c>
      <c r="K18" s="9">
        <v>580000</v>
      </c>
      <c r="M18" s="9">
        <v>26962952710</v>
      </c>
      <c r="O18" s="9">
        <v>29910225155</v>
      </c>
      <c r="Q18" s="22">
        <v>-2947272445</v>
      </c>
      <c r="S18" s="40"/>
      <c r="U18" s="40"/>
    </row>
    <row r="19" spans="1:22" ht="21.75" customHeight="1" x14ac:dyDescent="0.2">
      <c r="A19" s="50" t="s">
        <v>46</v>
      </c>
      <c r="C19" s="29">
        <v>1339365</v>
      </c>
      <c r="E19" s="29">
        <v>77933246589</v>
      </c>
      <c r="G19" s="29">
        <v>74451235912</v>
      </c>
      <c r="I19" s="29">
        <v>3482010677</v>
      </c>
      <c r="K19" s="29">
        <v>1339365</v>
      </c>
      <c r="M19" s="29">
        <v>77933246589</v>
      </c>
      <c r="O19" s="29">
        <v>54667110654</v>
      </c>
      <c r="Q19" s="30">
        <v>23266135935</v>
      </c>
      <c r="S19" s="40"/>
      <c r="V19" s="40"/>
    </row>
    <row r="20" spans="1:22" ht="21.75" customHeight="1" x14ac:dyDescent="0.2">
      <c r="A20" s="8" t="s">
        <v>32</v>
      </c>
      <c r="C20" s="9">
        <v>2787044</v>
      </c>
      <c r="E20" s="9">
        <v>15929280863</v>
      </c>
      <c r="G20" s="9">
        <v>20768906125</v>
      </c>
      <c r="I20" s="9">
        <v>-4839625261</v>
      </c>
      <c r="K20" s="9">
        <v>2787044</v>
      </c>
      <c r="M20" s="9">
        <v>15929280863</v>
      </c>
      <c r="O20" s="9">
        <v>22246104047</v>
      </c>
      <c r="Q20" s="22">
        <v>-6316823183</v>
      </c>
      <c r="S20" s="40"/>
      <c r="U20" s="40"/>
    </row>
    <row r="21" spans="1:22" ht="21.75" customHeight="1" x14ac:dyDescent="0.2">
      <c r="A21" s="50" t="s">
        <v>50</v>
      </c>
      <c r="C21" s="9">
        <v>7773332</v>
      </c>
      <c r="E21" s="29">
        <v>64251323716</v>
      </c>
      <c r="G21" s="29">
        <v>61628820707</v>
      </c>
      <c r="I21" s="29">
        <v>2622503009</v>
      </c>
      <c r="K21" s="9">
        <v>7773332</v>
      </c>
      <c r="M21" s="29">
        <v>64251323716</v>
      </c>
      <c r="O21" s="29">
        <v>25622999516</v>
      </c>
      <c r="Q21" s="30">
        <v>38628324200</v>
      </c>
      <c r="S21" s="40"/>
      <c r="V21" s="40"/>
    </row>
    <row r="22" spans="1:22" ht="21.75" customHeight="1" x14ac:dyDescent="0.2">
      <c r="A22" s="8" t="s">
        <v>52</v>
      </c>
      <c r="C22" s="9">
        <v>29757098</v>
      </c>
      <c r="E22" s="9">
        <v>64309970727</v>
      </c>
      <c r="G22" s="9">
        <v>74585393047</v>
      </c>
      <c r="I22" s="9">
        <v>-10275422319</v>
      </c>
      <c r="K22" s="9">
        <v>29757098</v>
      </c>
      <c r="M22" s="9">
        <v>64309970727</v>
      </c>
      <c r="O22" s="9">
        <v>61911030558</v>
      </c>
      <c r="Q22" s="22">
        <v>2398940169</v>
      </c>
      <c r="S22" s="40"/>
      <c r="U22" s="40"/>
    </row>
    <row r="23" spans="1:22" ht="21.75" customHeight="1" x14ac:dyDescent="0.2">
      <c r="A23" s="8" t="s">
        <v>44</v>
      </c>
      <c r="C23" s="9">
        <v>1125000</v>
      </c>
      <c r="E23" s="9">
        <v>19847880675</v>
      </c>
      <c r="G23" s="9">
        <v>27025713787</v>
      </c>
      <c r="I23" s="9">
        <v>-7177833112</v>
      </c>
      <c r="K23" s="9">
        <v>1125000</v>
      </c>
      <c r="M23" s="9">
        <v>19847880675</v>
      </c>
      <c r="O23" s="9">
        <v>15947047125</v>
      </c>
      <c r="Q23" s="22">
        <v>3900833549</v>
      </c>
      <c r="S23" s="40"/>
      <c r="U23" s="40"/>
    </row>
    <row r="24" spans="1:22" ht="21.75" customHeight="1" x14ac:dyDescent="0.2">
      <c r="A24" s="8" t="s">
        <v>53</v>
      </c>
      <c r="C24" s="9">
        <v>2980000</v>
      </c>
      <c r="E24" s="9">
        <v>11561731586</v>
      </c>
      <c r="G24" s="9">
        <v>14018969168</v>
      </c>
      <c r="I24" s="9">
        <v>-2457237582</v>
      </c>
      <c r="K24" s="9">
        <v>2980000</v>
      </c>
      <c r="M24" s="9">
        <v>11561731586</v>
      </c>
      <c r="O24" s="9">
        <v>9337071888</v>
      </c>
      <c r="Q24" s="22">
        <v>2224659698</v>
      </c>
      <c r="S24" s="40"/>
      <c r="U24" s="40"/>
    </row>
    <row r="25" spans="1:22" ht="22.5" customHeight="1" x14ac:dyDescent="0.2">
      <c r="A25" s="8" t="s">
        <v>33</v>
      </c>
      <c r="C25" s="9">
        <v>20543918</v>
      </c>
      <c r="E25" s="9">
        <v>37141676822</v>
      </c>
      <c r="G25" s="9">
        <v>41830252930</v>
      </c>
      <c r="I25" s="9">
        <v>-4688576107</v>
      </c>
      <c r="K25" s="9">
        <v>20543918</v>
      </c>
      <c r="M25" s="9">
        <v>37141676822</v>
      </c>
      <c r="O25" s="9">
        <v>37982934120</v>
      </c>
      <c r="Q25" s="22">
        <v>-841257297</v>
      </c>
      <c r="S25" s="40"/>
      <c r="U25" s="40"/>
    </row>
    <row r="26" spans="1:22" ht="21.75" customHeight="1" x14ac:dyDescent="0.2">
      <c r="A26" s="8" t="s">
        <v>36</v>
      </c>
      <c r="C26" s="9">
        <v>5752297</v>
      </c>
      <c r="E26" s="9">
        <v>4024021379</v>
      </c>
      <c r="G26" s="9">
        <v>6004638994</v>
      </c>
      <c r="I26" s="9">
        <v>-1980617614</v>
      </c>
      <c r="K26" s="9">
        <v>5752297</v>
      </c>
      <c r="M26" s="9">
        <v>4024021379</v>
      </c>
      <c r="O26" s="9">
        <v>12315667877</v>
      </c>
      <c r="Q26" s="22">
        <v>-8291646497</v>
      </c>
      <c r="S26" s="40"/>
      <c r="U26" s="40"/>
    </row>
    <row r="27" spans="1:22" ht="21.75" customHeight="1" x14ac:dyDescent="0.2">
      <c r="A27" s="8" t="s">
        <v>20</v>
      </c>
      <c r="C27" s="9">
        <v>19986764</v>
      </c>
      <c r="E27" s="9">
        <v>48232071676</v>
      </c>
      <c r="G27" s="9">
        <v>47478445556</v>
      </c>
      <c r="I27" s="9">
        <v>753626120</v>
      </c>
      <c r="K27" s="9">
        <v>19986764</v>
      </c>
      <c r="M27" s="9">
        <v>48232071676</v>
      </c>
      <c r="O27" s="9">
        <v>38262630655</v>
      </c>
      <c r="Q27" s="22">
        <v>9969441021</v>
      </c>
      <c r="S27" s="40"/>
      <c r="V27" s="40"/>
    </row>
    <row r="28" spans="1:22" ht="21.75" customHeight="1" x14ac:dyDescent="0.2">
      <c r="A28" s="8" t="s">
        <v>62</v>
      </c>
      <c r="C28" s="9">
        <v>2400000</v>
      </c>
      <c r="E28" s="9">
        <v>25838710800</v>
      </c>
      <c r="G28" s="9">
        <v>29538248430</v>
      </c>
      <c r="I28" s="9">
        <v>-3699537630</v>
      </c>
      <c r="K28" s="9">
        <v>2400000</v>
      </c>
      <c r="M28" s="9">
        <v>25838710800</v>
      </c>
      <c r="O28" s="9">
        <v>29538248430</v>
      </c>
      <c r="Q28" s="22">
        <v>-3699537630</v>
      </c>
      <c r="S28" s="40"/>
      <c r="U28" s="40"/>
    </row>
    <row r="29" spans="1:22" ht="21.75" customHeight="1" x14ac:dyDescent="0.2">
      <c r="A29" s="8" t="s">
        <v>28</v>
      </c>
      <c r="C29" s="9">
        <v>15399730</v>
      </c>
      <c r="E29" s="9">
        <v>60236480323</v>
      </c>
      <c r="G29" s="9">
        <v>71364807422</v>
      </c>
      <c r="I29" s="9">
        <v>-11128327098</v>
      </c>
      <c r="K29" s="9">
        <v>15399730</v>
      </c>
      <c r="M29" s="9">
        <v>60236480323</v>
      </c>
      <c r="O29" s="9">
        <v>70228283005</v>
      </c>
      <c r="Q29" s="22">
        <v>-9991802681</v>
      </c>
      <c r="S29" s="40"/>
      <c r="U29" s="40"/>
    </row>
    <row r="30" spans="1:22" ht="21.75" customHeight="1" x14ac:dyDescent="0.2">
      <c r="A30" s="8" t="s">
        <v>45</v>
      </c>
      <c r="C30" s="9">
        <v>1240000</v>
      </c>
      <c r="E30" s="9">
        <v>18566959332</v>
      </c>
      <c r="G30" s="9">
        <v>20609447900</v>
      </c>
      <c r="I30" s="9">
        <v>-2042488568</v>
      </c>
      <c r="K30" s="9">
        <v>1240000</v>
      </c>
      <c r="M30" s="9">
        <v>18566959332</v>
      </c>
      <c r="O30" s="9">
        <v>9916794222</v>
      </c>
      <c r="Q30" s="22">
        <v>8650165110</v>
      </c>
      <c r="S30" s="40"/>
      <c r="U30" s="40"/>
    </row>
    <row r="31" spans="1:22" ht="21.75" customHeight="1" x14ac:dyDescent="0.2">
      <c r="A31" s="8" t="s">
        <v>61</v>
      </c>
      <c r="C31" s="9">
        <v>8000000</v>
      </c>
      <c r="E31" s="9">
        <v>60250634400</v>
      </c>
      <c r="G31" s="9">
        <v>70107398943</v>
      </c>
      <c r="I31" s="9">
        <v>-9856764543</v>
      </c>
      <c r="K31" s="9">
        <v>8000000</v>
      </c>
      <c r="M31" s="9">
        <v>60250634400</v>
      </c>
      <c r="O31" s="9">
        <v>70107398943</v>
      </c>
      <c r="Q31" s="22">
        <v>-9856764543</v>
      </c>
      <c r="S31" s="40"/>
      <c r="U31" s="40"/>
    </row>
    <row r="32" spans="1:22" ht="21.75" customHeight="1" x14ac:dyDescent="0.2">
      <c r="A32" s="8" t="s">
        <v>34</v>
      </c>
      <c r="C32" s="9">
        <v>6486240</v>
      </c>
      <c r="E32" s="9">
        <v>51939338013</v>
      </c>
      <c r="G32" s="9">
        <v>63459959456</v>
      </c>
      <c r="I32" s="9">
        <v>-11520621442</v>
      </c>
      <c r="K32" s="9">
        <v>6486240</v>
      </c>
      <c r="M32" s="9">
        <v>51939338013</v>
      </c>
      <c r="O32" s="9">
        <v>49479805957</v>
      </c>
      <c r="Q32" s="22">
        <v>2459532056</v>
      </c>
      <c r="S32" s="40"/>
      <c r="U32" s="40"/>
    </row>
    <row r="33" spans="1:21" ht="21.75" customHeight="1" x14ac:dyDescent="0.2">
      <c r="A33" s="8" t="s">
        <v>51</v>
      </c>
      <c r="C33" s="9">
        <v>3787585</v>
      </c>
      <c r="E33" s="9">
        <v>7614329917</v>
      </c>
      <c r="G33" s="9">
        <v>8764371849</v>
      </c>
      <c r="I33" s="9">
        <v>-1150041931</v>
      </c>
      <c r="K33" s="9">
        <v>3787585</v>
      </c>
      <c r="M33" s="9">
        <v>7614329917</v>
      </c>
      <c r="O33" s="9">
        <v>4314746004</v>
      </c>
      <c r="Q33" s="22">
        <v>3299583913</v>
      </c>
      <c r="S33" s="40"/>
      <c r="U33" s="40"/>
    </row>
    <row r="34" spans="1:21" ht="21.75" customHeight="1" x14ac:dyDescent="0.2">
      <c r="A34" s="8" t="s">
        <v>31</v>
      </c>
      <c r="C34" s="9">
        <v>80000</v>
      </c>
      <c r="E34" s="9">
        <v>42011917984</v>
      </c>
      <c r="G34" s="9">
        <v>48636312504</v>
      </c>
      <c r="I34" s="9">
        <v>-6624394520</v>
      </c>
      <c r="K34" s="9">
        <v>80000</v>
      </c>
      <c r="M34" s="9">
        <v>42011917984</v>
      </c>
      <c r="O34" s="9">
        <v>50166889495</v>
      </c>
      <c r="Q34" s="22">
        <v>-8154971511</v>
      </c>
      <c r="S34" s="40"/>
      <c r="U34" s="40"/>
    </row>
    <row r="35" spans="1:21" ht="21.75" customHeight="1" x14ac:dyDescent="0.2">
      <c r="A35" s="8" t="s">
        <v>26</v>
      </c>
      <c r="C35" s="9">
        <v>25973169</v>
      </c>
      <c r="E35" s="9">
        <v>54895204339</v>
      </c>
      <c r="G35" s="9">
        <v>59199194539</v>
      </c>
      <c r="I35" s="9">
        <v>-4303990199</v>
      </c>
      <c r="K35" s="9">
        <v>25973169</v>
      </c>
      <c r="M35" s="9">
        <v>54895204339</v>
      </c>
      <c r="O35" s="9">
        <v>55768237872</v>
      </c>
      <c r="Q35" s="22">
        <v>-873033532</v>
      </c>
      <c r="S35" s="40"/>
      <c r="U35" s="40"/>
    </row>
    <row r="36" spans="1:21" ht="21.75" customHeight="1" x14ac:dyDescent="0.2">
      <c r="A36" s="8" t="s">
        <v>21</v>
      </c>
      <c r="C36" s="9">
        <v>163178963</v>
      </c>
      <c r="E36" s="9">
        <v>81930300345</v>
      </c>
      <c r="G36" s="9">
        <v>99093564844</v>
      </c>
      <c r="I36" s="9">
        <v>-17163264498</v>
      </c>
      <c r="K36" s="9">
        <v>163178963</v>
      </c>
      <c r="M36" s="9">
        <v>81930300345</v>
      </c>
      <c r="O36" s="9">
        <v>62287890497</v>
      </c>
      <c r="Q36" s="22">
        <v>19642409848</v>
      </c>
      <c r="S36" s="40"/>
      <c r="U36" s="40"/>
    </row>
    <row r="37" spans="1:21" ht="21.75" customHeight="1" x14ac:dyDescent="0.2">
      <c r="A37" s="8" t="s">
        <v>64</v>
      </c>
      <c r="C37" s="9">
        <v>520000</v>
      </c>
      <c r="E37" s="9">
        <v>27027053352</v>
      </c>
      <c r="G37" s="9">
        <v>30151189895</v>
      </c>
      <c r="I37" s="9">
        <v>-3124136543</v>
      </c>
      <c r="K37" s="9">
        <v>520000</v>
      </c>
      <c r="M37" s="9">
        <v>27027053352</v>
      </c>
      <c r="O37" s="9">
        <v>30151189895</v>
      </c>
      <c r="Q37" s="22">
        <v>-3124136543</v>
      </c>
      <c r="S37" s="40"/>
      <c r="U37" s="40"/>
    </row>
    <row r="38" spans="1:21" ht="21.75" customHeight="1" x14ac:dyDescent="0.2">
      <c r="A38" s="8" t="s">
        <v>25</v>
      </c>
      <c r="C38" s="9">
        <v>688679</v>
      </c>
      <c r="E38" s="9">
        <v>1317509425</v>
      </c>
      <c r="G38" s="9">
        <v>1542333389</v>
      </c>
      <c r="I38" s="9">
        <v>-224823963</v>
      </c>
      <c r="K38" s="9">
        <v>688679</v>
      </c>
      <c r="M38" s="9">
        <v>1317509425</v>
      </c>
      <c r="O38" s="9">
        <v>1122895319</v>
      </c>
      <c r="Q38" s="22">
        <v>194614106</v>
      </c>
      <c r="S38" s="40"/>
      <c r="U38" s="40"/>
    </row>
    <row r="39" spans="1:21" ht="21.75" customHeight="1" x14ac:dyDescent="0.2">
      <c r="A39" s="50" t="s">
        <v>38</v>
      </c>
      <c r="C39" s="9">
        <v>10350000</v>
      </c>
      <c r="E39" s="29">
        <v>63468566010</v>
      </c>
      <c r="G39" s="29">
        <v>83803155120</v>
      </c>
      <c r="I39" s="29">
        <v>-20334589110</v>
      </c>
      <c r="K39" s="9">
        <v>10350000</v>
      </c>
      <c r="M39" s="29">
        <v>63468566010</v>
      </c>
      <c r="O39" s="29">
        <v>55297210911</v>
      </c>
      <c r="Q39" s="30">
        <v>8171355098</v>
      </c>
      <c r="S39" s="40"/>
      <c r="U39" s="40"/>
    </row>
    <row r="40" spans="1:21" ht="21.75" customHeight="1" x14ac:dyDescent="0.2">
      <c r="A40" s="8" t="s">
        <v>55</v>
      </c>
      <c r="C40" s="9">
        <v>20492394</v>
      </c>
      <c r="E40" s="9">
        <v>53071708143</v>
      </c>
      <c r="G40" s="9">
        <v>64377405357</v>
      </c>
      <c r="I40" s="9">
        <v>-11305697213</v>
      </c>
      <c r="K40" s="9">
        <v>20492394</v>
      </c>
      <c r="M40" s="9">
        <v>53071708143</v>
      </c>
      <c r="O40" s="9">
        <v>40190926096</v>
      </c>
      <c r="Q40" s="22">
        <v>12880782047</v>
      </c>
      <c r="S40" s="40"/>
      <c r="U40" s="40"/>
    </row>
    <row r="41" spans="1:21" ht="21.75" customHeight="1" x14ac:dyDescent="0.2">
      <c r="A41" s="8" t="s">
        <v>41</v>
      </c>
      <c r="C41" s="9">
        <v>33200000</v>
      </c>
      <c r="E41" s="9">
        <v>54685984240</v>
      </c>
      <c r="G41" s="9">
        <v>62888881876</v>
      </c>
      <c r="I41" s="9">
        <v>-8202897636</v>
      </c>
      <c r="K41" s="9">
        <v>33200000</v>
      </c>
      <c r="M41" s="9">
        <v>54685984240</v>
      </c>
      <c r="O41" s="9">
        <v>36236701080</v>
      </c>
      <c r="Q41" s="22">
        <v>18449283160</v>
      </c>
      <c r="S41" s="40"/>
      <c r="U41" s="40"/>
    </row>
    <row r="42" spans="1:21" ht="21.75" customHeight="1" x14ac:dyDescent="0.2">
      <c r="A42" s="8" t="s">
        <v>23</v>
      </c>
      <c r="C42" s="9">
        <v>90965451</v>
      </c>
      <c r="E42" s="9">
        <v>114091532112</v>
      </c>
      <c r="G42" s="9">
        <v>133046612605</v>
      </c>
      <c r="I42" s="9">
        <v>-18955080492</v>
      </c>
      <c r="K42" s="9">
        <v>90965451</v>
      </c>
      <c r="M42" s="9">
        <v>114091532112</v>
      </c>
      <c r="O42" s="9">
        <v>91147600219</v>
      </c>
      <c r="Q42" s="22">
        <v>22943931893</v>
      </c>
      <c r="S42" s="40"/>
      <c r="U42" s="40"/>
    </row>
    <row r="43" spans="1:21" ht="21.75" customHeight="1" x14ac:dyDescent="0.2">
      <c r="A43" s="50" t="s">
        <v>57</v>
      </c>
      <c r="C43" s="29">
        <v>28097125</v>
      </c>
      <c r="E43" s="29">
        <v>381955098865</v>
      </c>
      <c r="G43" s="29">
        <v>443012154815</v>
      </c>
      <c r="I43" s="29">
        <v>-61057055949</v>
      </c>
      <c r="K43" s="29">
        <v>28097125</v>
      </c>
      <c r="M43" s="29">
        <v>381955098865</v>
      </c>
      <c r="O43" s="29">
        <v>151938912272</v>
      </c>
      <c r="Q43" s="30">
        <v>230016186593</v>
      </c>
      <c r="S43" s="40"/>
      <c r="U43" s="40"/>
    </row>
    <row r="44" spans="1:21" ht="21.75" customHeight="1" x14ac:dyDescent="0.2">
      <c r="A44" s="8" t="s">
        <v>30</v>
      </c>
      <c r="C44" s="9">
        <v>9590733</v>
      </c>
      <c r="E44" s="9">
        <v>26855835700</v>
      </c>
      <c r="G44" s="9">
        <v>38037836745</v>
      </c>
      <c r="I44" s="9">
        <v>-11182001044</v>
      </c>
      <c r="K44" s="9">
        <v>9590733</v>
      </c>
      <c r="M44" s="9">
        <v>26855835700</v>
      </c>
      <c r="O44" s="9">
        <v>24110646722</v>
      </c>
      <c r="Q44" s="22">
        <v>2745188978</v>
      </c>
      <c r="S44" s="40"/>
      <c r="U44" s="40"/>
    </row>
    <row r="45" spans="1:21" ht="21.75" customHeight="1" x14ac:dyDescent="0.2">
      <c r="A45" s="8" t="s">
        <v>54</v>
      </c>
      <c r="C45" s="9">
        <v>750000</v>
      </c>
      <c r="E45" s="9">
        <v>8305299900</v>
      </c>
      <c r="G45" s="9">
        <v>8550886725</v>
      </c>
      <c r="I45" s="9">
        <v>-245586825</v>
      </c>
      <c r="K45" s="9">
        <v>750000</v>
      </c>
      <c r="M45" s="9">
        <v>8305299900</v>
      </c>
      <c r="O45" s="9">
        <v>6271538220</v>
      </c>
      <c r="Q45" s="22">
        <v>2033761679</v>
      </c>
      <c r="S45" s="40"/>
      <c r="U45" s="40"/>
    </row>
    <row r="46" spans="1:21" ht="21.75" customHeight="1" x14ac:dyDescent="0.2">
      <c r="A46" s="8" t="s">
        <v>59</v>
      </c>
      <c r="C46" s="9">
        <v>135000</v>
      </c>
      <c r="E46" s="9">
        <v>5170718970</v>
      </c>
      <c r="G46" s="9">
        <v>5599379610</v>
      </c>
      <c r="I46" s="9">
        <v>-428660640</v>
      </c>
      <c r="K46" s="9">
        <v>135000</v>
      </c>
      <c r="M46" s="9">
        <v>5170718970</v>
      </c>
      <c r="O46" s="9">
        <v>3776458621</v>
      </c>
      <c r="Q46" s="22">
        <v>1394260349</v>
      </c>
      <c r="S46" s="40"/>
      <c r="U46" s="40"/>
    </row>
    <row r="47" spans="1:21" ht="21.75" customHeight="1" x14ac:dyDescent="0.2">
      <c r="A47" s="8" t="s">
        <v>35</v>
      </c>
      <c r="C47" s="9">
        <v>2963896</v>
      </c>
      <c r="E47" s="9">
        <v>18057648415</v>
      </c>
      <c r="G47" s="9">
        <v>20851584244</v>
      </c>
      <c r="I47" s="9">
        <v>-2793935828</v>
      </c>
      <c r="K47" s="9">
        <v>2963896</v>
      </c>
      <c r="M47" s="9">
        <v>18057648415</v>
      </c>
      <c r="O47" s="9">
        <v>13982953846</v>
      </c>
      <c r="Q47" s="22">
        <v>4074694569</v>
      </c>
      <c r="S47" s="40"/>
      <c r="U47" s="40"/>
    </row>
    <row r="48" spans="1:21" ht="21.75" customHeight="1" x14ac:dyDescent="0.2">
      <c r="A48" s="8" t="s">
        <v>47</v>
      </c>
      <c r="C48" s="9">
        <v>1725439</v>
      </c>
      <c r="E48" s="9">
        <v>61430196672</v>
      </c>
      <c r="G48" s="9">
        <v>75332459687</v>
      </c>
      <c r="I48" s="9">
        <v>-13902263014</v>
      </c>
      <c r="K48" s="9">
        <v>1725439</v>
      </c>
      <c r="M48" s="9">
        <v>61430196672</v>
      </c>
      <c r="O48" s="9">
        <v>68452539980</v>
      </c>
      <c r="Q48" s="22">
        <v>-7022343307</v>
      </c>
      <c r="S48" s="40"/>
      <c r="U48" s="40"/>
    </row>
    <row r="49" spans="1:21" ht="21.75" customHeight="1" x14ac:dyDescent="0.2">
      <c r="A49" s="10" t="s">
        <v>37</v>
      </c>
      <c r="C49" s="9">
        <v>1748955</v>
      </c>
      <c r="E49" s="12">
        <v>20981416136</v>
      </c>
      <c r="G49" s="12">
        <v>27246338572</v>
      </c>
      <c r="I49" s="12">
        <v>-6264922435</v>
      </c>
      <c r="K49" s="9">
        <v>1748955</v>
      </c>
      <c r="M49" s="12">
        <v>20981416136</v>
      </c>
      <c r="O49" s="12">
        <v>30936858983</v>
      </c>
      <c r="Q49" s="23">
        <v>-9955442846</v>
      </c>
      <c r="S49" s="40"/>
      <c r="U49" s="40"/>
    </row>
    <row r="50" spans="1:21" ht="21.75" customHeight="1" x14ac:dyDescent="0.2">
      <c r="A50" s="50" t="s">
        <v>43</v>
      </c>
      <c r="C50" s="29">
        <v>2900000</v>
      </c>
      <c r="E50" s="29">
        <v>38818594670</v>
      </c>
      <c r="G50" s="29">
        <v>47163585370</v>
      </c>
      <c r="I50" s="29">
        <v>-8344990700</v>
      </c>
      <c r="K50" s="29">
        <v>2900000</v>
      </c>
      <c r="M50" s="29">
        <v>38818594670</v>
      </c>
      <c r="O50" s="29">
        <v>50857616727</v>
      </c>
      <c r="Q50" s="30">
        <v>-12039022057</v>
      </c>
      <c r="S50" s="40"/>
      <c r="U50" s="40"/>
    </row>
    <row r="51" spans="1:21" ht="21.75" customHeight="1" x14ac:dyDescent="0.2">
      <c r="A51" s="8"/>
      <c r="C51" s="9"/>
      <c r="E51" s="9"/>
      <c r="G51" s="9"/>
      <c r="I51" s="9"/>
      <c r="K51" s="9"/>
      <c r="M51" s="9"/>
      <c r="O51" s="9"/>
      <c r="Q51" s="22"/>
      <c r="S51" s="40"/>
      <c r="U51" s="40"/>
    </row>
    <row r="52" spans="1:21" ht="21.75" customHeight="1" x14ac:dyDescent="0.2">
      <c r="A52" s="8"/>
      <c r="C52" s="9"/>
      <c r="E52" s="9"/>
      <c r="G52" s="9"/>
      <c r="I52" s="9"/>
      <c r="K52" s="9"/>
      <c r="M52" s="9"/>
      <c r="O52" s="9"/>
      <c r="Q52" s="22"/>
      <c r="S52" s="40"/>
      <c r="U52" s="40"/>
    </row>
    <row r="53" spans="1:21" ht="21.75" customHeight="1" x14ac:dyDescent="0.2">
      <c r="A53" s="8"/>
      <c r="C53" s="9"/>
      <c r="E53" s="9"/>
      <c r="G53" s="9"/>
      <c r="I53" s="9"/>
      <c r="K53" s="9"/>
      <c r="M53" s="9"/>
      <c r="O53" s="9"/>
      <c r="Q53" s="22"/>
      <c r="S53" s="40"/>
      <c r="U53" s="40"/>
    </row>
    <row r="54" spans="1:21" ht="21.75" customHeight="1" x14ac:dyDescent="0.2">
      <c r="A54" s="50" t="s">
        <v>95</v>
      </c>
      <c r="C54" s="29">
        <v>85000</v>
      </c>
      <c r="E54" s="29">
        <v>84953781250</v>
      </c>
      <c r="G54" s="29">
        <v>84953781250</v>
      </c>
      <c r="I54" s="29">
        <v>0</v>
      </c>
      <c r="K54" s="29">
        <v>85000</v>
      </c>
      <c r="M54" s="29">
        <v>84953781250</v>
      </c>
      <c r="O54" s="29">
        <v>84984593750</v>
      </c>
      <c r="Q54" s="30">
        <v>-30812499</v>
      </c>
    </row>
    <row r="55" spans="1:21" ht="21.75" customHeight="1" x14ac:dyDescent="0.2">
      <c r="A55" s="50"/>
      <c r="C55" s="29"/>
      <c r="E55" s="29"/>
      <c r="G55" s="29"/>
      <c r="I55" s="29"/>
      <c r="K55" s="29"/>
      <c r="M55" s="29"/>
      <c r="O55" s="29"/>
      <c r="Q55" s="30"/>
    </row>
    <row r="56" spans="1:21" ht="21.75" customHeight="1" thickBot="1" x14ac:dyDescent="0.25">
      <c r="A56" s="13" t="s">
        <v>65</v>
      </c>
      <c r="C56" s="29"/>
      <c r="E56" s="14">
        <f>SUM(E8:E49)</f>
        <v>1870345219756</v>
      </c>
      <c r="G56" s="14">
        <f>SUM(G8:G49)</f>
        <v>2172704026318</v>
      </c>
      <c r="I56" s="14">
        <f>SUM(I8:I54)</f>
        <v>-310703797237</v>
      </c>
      <c r="K56" s="29"/>
      <c r="M56" s="14">
        <f>SUM(M8:M49)</f>
        <v>1870345219756</v>
      </c>
      <c r="O56" s="14">
        <f>SUM(O8:O49)</f>
        <v>1482690974668</v>
      </c>
      <c r="Q56" s="14">
        <f>SUM(Q8:R54)</f>
        <v>375584410539</v>
      </c>
    </row>
    <row r="57" spans="1:21" ht="21.75" customHeight="1" thickTop="1" x14ac:dyDescent="0.2">
      <c r="A57" s="48"/>
      <c r="C57" s="31"/>
      <c r="E57" s="31"/>
      <c r="G57" s="31"/>
      <c r="I57" s="31"/>
      <c r="K57" s="31"/>
      <c r="M57" s="31"/>
      <c r="O57" s="31"/>
      <c r="Q57" s="49"/>
    </row>
    <row r="58" spans="1:21" ht="21" x14ac:dyDescent="0.2">
      <c r="A58" s="48"/>
      <c r="C58" s="31"/>
      <c r="E58" s="31"/>
      <c r="G58" s="31"/>
      <c r="I58" s="31"/>
      <c r="K58" s="31"/>
      <c r="M58" s="31"/>
      <c r="O58" s="31"/>
      <c r="Q58" s="31"/>
      <c r="R58" s="49"/>
      <c r="S58" s="49"/>
    </row>
    <row r="59" spans="1:21" ht="21" x14ac:dyDescent="0.2">
      <c r="A59" s="48"/>
      <c r="C59" s="31"/>
      <c r="E59" s="31"/>
      <c r="G59" s="31"/>
      <c r="I59" s="31"/>
      <c r="K59" s="31"/>
      <c r="M59" s="31"/>
      <c r="O59" s="31"/>
      <c r="Q59" s="31"/>
      <c r="R59" s="49"/>
      <c r="S59" s="49"/>
    </row>
    <row r="60" spans="1:21" ht="21" x14ac:dyDescent="0.2">
      <c r="A60" s="48"/>
      <c r="C60" s="31"/>
      <c r="E60" s="31"/>
      <c r="G60" s="31"/>
      <c r="I60" s="31"/>
      <c r="K60" s="31"/>
      <c r="M60" s="31"/>
      <c r="O60" s="31"/>
      <c r="Q60" s="31"/>
      <c r="R60" s="57"/>
      <c r="S60" s="57"/>
    </row>
    <row r="61" spans="1:21" ht="18.75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7"/>
      <c r="S61" s="57"/>
    </row>
    <row r="62" spans="1:21" ht="18.75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7"/>
      <c r="S62" s="57"/>
    </row>
    <row r="63" spans="1:21" ht="18.75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57"/>
      <c r="S63" s="57"/>
    </row>
    <row r="64" spans="1:21" ht="18.75" x14ac:dyDescent="0.2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57"/>
      <c r="S64" s="57"/>
    </row>
    <row r="65" spans="1:19" ht="18.75" x14ac:dyDescent="0.2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57"/>
      <c r="S65" s="57"/>
    </row>
    <row r="66" spans="1:19" ht="18.75" x14ac:dyDescent="0.2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49"/>
      <c r="S66" s="49"/>
    </row>
    <row r="67" spans="1:19" ht="18.75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49"/>
      <c r="S67" s="49"/>
    </row>
    <row r="68" spans="1:19" ht="18.75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</row>
    <row r="69" spans="1:19" ht="18.75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</row>
    <row r="70" spans="1:19" ht="18.75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</row>
  </sheetData>
  <mergeCells count="5">
    <mergeCell ref="A1:Q1"/>
    <mergeCell ref="A2:Q2"/>
    <mergeCell ref="A3:Q3"/>
    <mergeCell ref="K6:Q6"/>
    <mergeCell ref="C6:I6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0"/>
  <sheetViews>
    <sheetView rightToLeft="1"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49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49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14.45" customHeight="1" x14ac:dyDescent="0.2"/>
    <row r="5" spans="1:49" ht="14.45" customHeight="1" x14ac:dyDescent="0.2">
      <c r="A5" s="60" t="s">
        <v>66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</row>
    <row r="6" spans="1:49" ht="14.45" customHeight="1" x14ac:dyDescent="0.2">
      <c r="I6" s="61" t="s">
        <v>7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C6" s="61" t="s">
        <v>9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1" t="s">
        <v>67</v>
      </c>
      <c r="B8" s="61"/>
      <c r="C8" s="61"/>
      <c r="D8" s="61"/>
      <c r="E8" s="61"/>
      <c r="F8" s="61"/>
      <c r="G8" s="61"/>
      <c r="I8" s="61" t="s">
        <v>68</v>
      </c>
      <c r="J8" s="61"/>
      <c r="K8" s="61"/>
      <c r="M8" s="61" t="s">
        <v>69</v>
      </c>
      <c r="N8" s="61"/>
      <c r="O8" s="61"/>
      <c r="Q8" s="61" t="s">
        <v>70</v>
      </c>
      <c r="R8" s="61"/>
      <c r="S8" s="61"/>
      <c r="T8" s="61"/>
      <c r="U8" s="61"/>
      <c r="W8" s="61" t="s">
        <v>71</v>
      </c>
      <c r="X8" s="61"/>
      <c r="Y8" s="61"/>
      <c r="Z8" s="61"/>
      <c r="AA8" s="61"/>
      <c r="AC8" s="61" t="s">
        <v>68</v>
      </c>
      <c r="AD8" s="61"/>
      <c r="AE8" s="61"/>
      <c r="AF8" s="61"/>
      <c r="AG8" s="61"/>
      <c r="AI8" s="61" t="s">
        <v>69</v>
      </c>
      <c r="AJ8" s="61"/>
      <c r="AK8" s="61"/>
      <c r="AM8" s="61" t="s">
        <v>70</v>
      </c>
      <c r="AN8" s="61"/>
      <c r="AO8" s="61"/>
      <c r="AQ8" s="61" t="s">
        <v>71</v>
      </c>
      <c r="AR8" s="61"/>
      <c r="AS8" s="61"/>
    </row>
    <row r="9" spans="1:49" ht="14.45" customHeight="1" x14ac:dyDescent="0.2">
      <c r="A9" s="60" t="s">
        <v>72</v>
      </c>
      <c r="B9" s="70"/>
      <c r="C9" s="70"/>
      <c r="D9" s="70"/>
      <c r="E9" s="70"/>
      <c r="F9" s="70"/>
      <c r="G9" s="70"/>
      <c r="H9" s="60"/>
      <c r="I9" s="70"/>
      <c r="J9" s="70"/>
      <c r="K9" s="70"/>
      <c r="L9" s="60"/>
      <c r="M9" s="70"/>
      <c r="N9" s="70"/>
      <c r="O9" s="70"/>
      <c r="P9" s="60"/>
      <c r="Q9" s="70"/>
      <c r="R9" s="70"/>
      <c r="S9" s="70"/>
      <c r="T9" s="70"/>
      <c r="U9" s="70"/>
      <c r="V9" s="60"/>
      <c r="W9" s="70"/>
      <c r="X9" s="70"/>
      <c r="Y9" s="70"/>
      <c r="Z9" s="70"/>
      <c r="AA9" s="70"/>
      <c r="AB9" s="60"/>
      <c r="AC9" s="70"/>
      <c r="AD9" s="70"/>
      <c r="AE9" s="70"/>
      <c r="AF9" s="70"/>
      <c r="AG9" s="70"/>
      <c r="AH9" s="60"/>
      <c r="AI9" s="70"/>
      <c r="AJ9" s="70"/>
      <c r="AK9" s="70"/>
      <c r="AL9" s="60"/>
      <c r="AM9" s="70"/>
      <c r="AN9" s="70"/>
      <c r="AO9" s="70"/>
      <c r="AP9" s="60"/>
      <c r="AQ9" s="70"/>
      <c r="AR9" s="70"/>
      <c r="AS9" s="70"/>
      <c r="AT9" s="60"/>
      <c r="AU9" s="60"/>
      <c r="AV9" s="60"/>
      <c r="AW9" s="60"/>
    </row>
    <row r="10" spans="1:49" ht="14.45" customHeight="1" x14ac:dyDescent="0.2">
      <c r="C10" s="61" t="s">
        <v>7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Y10" s="61" t="s">
        <v>9</v>
      </c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1:49" ht="14.45" customHeight="1" x14ac:dyDescent="0.2">
      <c r="A11" s="2" t="s">
        <v>67</v>
      </c>
      <c r="C11" s="4" t="s">
        <v>73</v>
      </c>
      <c r="D11" s="3"/>
      <c r="E11" s="4" t="s">
        <v>74</v>
      </c>
      <c r="F11" s="3"/>
      <c r="G11" s="62" t="s">
        <v>75</v>
      </c>
      <c r="H11" s="62"/>
      <c r="I11" s="62"/>
      <c r="J11" s="3"/>
      <c r="K11" s="62" t="s">
        <v>76</v>
      </c>
      <c r="L11" s="62"/>
      <c r="M11" s="62"/>
      <c r="N11" s="3"/>
      <c r="O11" s="62" t="s">
        <v>69</v>
      </c>
      <c r="P11" s="62"/>
      <c r="Q11" s="62"/>
      <c r="R11" s="3"/>
      <c r="S11" s="62" t="s">
        <v>70</v>
      </c>
      <c r="T11" s="62"/>
      <c r="U11" s="62"/>
      <c r="V11" s="62"/>
      <c r="W11" s="62"/>
      <c r="Y11" s="62" t="s">
        <v>73</v>
      </c>
      <c r="Z11" s="62"/>
      <c r="AA11" s="62"/>
      <c r="AB11" s="62"/>
      <c r="AC11" s="62"/>
      <c r="AD11" s="3"/>
      <c r="AE11" s="62" t="s">
        <v>74</v>
      </c>
      <c r="AF11" s="62"/>
      <c r="AG11" s="62"/>
      <c r="AH11" s="62"/>
      <c r="AI11" s="62"/>
      <c r="AJ11" s="3"/>
      <c r="AK11" s="62" t="s">
        <v>75</v>
      </c>
      <c r="AL11" s="62"/>
      <c r="AM11" s="62"/>
      <c r="AN11" s="3"/>
      <c r="AO11" s="62" t="s">
        <v>76</v>
      </c>
      <c r="AP11" s="62"/>
      <c r="AQ11" s="62"/>
      <c r="AR11" s="3"/>
      <c r="AS11" s="62" t="s">
        <v>69</v>
      </c>
      <c r="AT11" s="62"/>
      <c r="AU11" s="3"/>
      <c r="AV11" s="4" t="s">
        <v>70</v>
      </c>
    </row>
    <row r="12" spans="1:49" ht="14.45" customHeight="1" x14ac:dyDescent="0.2">
      <c r="A12" s="60" t="s">
        <v>77</v>
      </c>
      <c r="B12" s="60"/>
      <c r="C12" s="70"/>
      <c r="D12" s="60"/>
      <c r="E12" s="70"/>
      <c r="F12" s="60"/>
      <c r="G12" s="70"/>
      <c r="H12" s="70"/>
      <c r="I12" s="70"/>
      <c r="J12" s="60"/>
      <c r="K12" s="70"/>
      <c r="L12" s="70"/>
      <c r="M12" s="70"/>
      <c r="N12" s="60"/>
      <c r="O12" s="70"/>
      <c r="P12" s="70"/>
      <c r="Q12" s="70"/>
      <c r="R12" s="60"/>
      <c r="S12" s="70"/>
      <c r="T12" s="70"/>
      <c r="U12" s="70"/>
      <c r="V12" s="70"/>
      <c r="W12" s="70"/>
      <c r="X12" s="60"/>
      <c r="Y12" s="70"/>
      <c r="Z12" s="70"/>
      <c r="AA12" s="70"/>
      <c r="AB12" s="70"/>
      <c r="AC12" s="70"/>
      <c r="AD12" s="60"/>
      <c r="AE12" s="70"/>
      <c r="AF12" s="70"/>
      <c r="AG12" s="70"/>
      <c r="AH12" s="70"/>
      <c r="AI12" s="70"/>
      <c r="AJ12" s="60"/>
      <c r="AK12" s="70"/>
      <c r="AL12" s="70"/>
      <c r="AM12" s="70"/>
      <c r="AN12" s="60"/>
      <c r="AO12" s="70"/>
      <c r="AP12" s="70"/>
      <c r="AQ12" s="70"/>
      <c r="AR12" s="60"/>
      <c r="AS12" s="70"/>
      <c r="AT12" s="70"/>
      <c r="AU12" s="60"/>
      <c r="AV12" s="70"/>
      <c r="AW12" s="60"/>
    </row>
    <row r="13" spans="1:49" ht="14.45" customHeight="1" x14ac:dyDescent="0.2">
      <c r="C13" s="61" t="s">
        <v>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O13" s="61" t="s">
        <v>9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49" ht="14.45" customHeight="1" x14ac:dyDescent="0.2">
      <c r="A14" s="2" t="s">
        <v>67</v>
      </c>
      <c r="C14" s="4" t="s">
        <v>74</v>
      </c>
      <c r="D14" s="3"/>
      <c r="E14" s="4" t="s">
        <v>76</v>
      </c>
      <c r="F14" s="3"/>
      <c r="G14" s="62" t="s">
        <v>69</v>
      </c>
      <c r="H14" s="62"/>
      <c r="I14" s="62"/>
      <c r="J14" s="3"/>
      <c r="K14" s="62" t="s">
        <v>70</v>
      </c>
      <c r="L14" s="62"/>
      <c r="M14" s="62"/>
      <c r="O14" s="62" t="s">
        <v>74</v>
      </c>
      <c r="P14" s="62"/>
      <c r="Q14" s="62"/>
      <c r="R14" s="62"/>
      <c r="S14" s="62"/>
      <c r="T14" s="3"/>
      <c r="U14" s="62" t="s">
        <v>76</v>
      </c>
      <c r="V14" s="62"/>
      <c r="W14" s="62"/>
      <c r="X14" s="62"/>
      <c r="Y14" s="62"/>
      <c r="Z14" s="3"/>
      <c r="AA14" s="62" t="s">
        <v>69</v>
      </c>
      <c r="AB14" s="62"/>
      <c r="AC14" s="62"/>
      <c r="AD14" s="62"/>
      <c r="AE14" s="62"/>
      <c r="AF14" s="3"/>
      <c r="AG14" s="62" t="s">
        <v>70</v>
      </c>
      <c r="AH14" s="62"/>
      <c r="AI14" s="62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"/>
  <sheetViews>
    <sheetView rightToLeft="1" view="pageBreakPreview" zoomScaleNormal="100" zoomScaleSheetLayoutView="100" workbookViewId="0">
      <selection activeCell="AA9" sqref="AA9"/>
    </sheetView>
  </sheetViews>
  <sheetFormatPr defaultRowHeight="12.75" x14ac:dyDescent="0.2"/>
  <cols>
    <col min="1" max="1" width="6.140625" bestFit="1" customWidth="1"/>
    <col min="2" max="2" width="20.5703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7109375" bestFit="1" customWidth="1"/>
    <col min="8" max="8" width="1.28515625" customWidth="1"/>
    <col min="9" max="9" width="16.14062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10.7109375" bestFit="1" customWidth="1"/>
    <col min="16" max="16" width="1.28515625" customWidth="1"/>
    <col min="17" max="17" width="16" bestFit="1" customWidth="1"/>
    <col min="18" max="18" width="1.28515625" customWidth="1"/>
    <col min="19" max="19" width="5.42578125" bestFit="1" customWidth="1"/>
    <col min="20" max="20" width="1.28515625" customWidth="1"/>
    <col min="21" max="21" width="22.28515625" bestFit="1" customWidth="1"/>
    <col min="22" max="22" width="1.28515625" customWidth="1"/>
    <col min="23" max="23" width="12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 x14ac:dyDescent="0.2"/>
    <row r="5" spans="1:27" ht="14.45" customHeight="1" x14ac:dyDescent="0.2">
      <c r="A5" s="1" t="s">
        <v>78</v>
      </c>
      <c r="B5" s="60" t="s">
        <v>79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45" customHeight="1" x14ac:dyDescent="0.2">
      <c r="E6" s="61" t="s">
        <v>7</v>
      </c>
      <c r="F6" s="61"/>
      <c r="G6" s="61"/>
      <c r="H6" s="61"/>
      <c r="I6" s="61"/>
      <c r="K6" s="61" t="s">
        <v>8</v>
      </c>
      <c r="L6" s="61"/>
      <c r="M6" s="61"/>
      <c r="N6" s="61"/>
      <c r="O6" s="61"/>
      <c r="P6" s="61"/>
      <c r="Q6" s="61"/>
      <c r="S6" s="61" t="s">
        <v>9</v>
      </c>
      <c r="T6" s="61"/>
      <c r="U6" s="61"/>
      <c r="V6" s="61"/>
      <c r="W6" s="61"/>
      <c r="X6" s="61"/>
      <c r="Y6" s="61"/>
      <c r="Z6" s="61"/>
      <c r="AA6" s="61"/>
    </row>
    <row r="7" spans="1:27" ht="14.45" customHeight="1" x14ac:dyDescent="0.2">
      <c r="E7" s="3"/>
      <c r="F7" s="3"/>
      <c r="G7" s="3"/>
      <c r="H7" s="3"/>
      <c r="I7" s="3"/>
      <c r="K7" s="62" t="s">
        <v>80</v>
      </c>
      <c r="L7" s="62"/>
      <c r="M7" s="62"/>
      <c r="N7" s="3"/>
      <c r="O7" s="62" t="s">
        <v>81</v>
      </c>
      <c r="P7" s="62"/>
      <c r="Q7" s="6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1" t="s">
        <v>82</v>
      </c>
      <c r="B8" s="61"/>
      <c r="D8" s="61" t="s">
        <v>83</v>
      </c>
      <c r="E8" s="6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84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3" t="s">
        <v>85</v>
      </c>
      <c r="B9" s="73"/>
      <c r="D9" s="74">
        <v>2900000</v>
      </c>
      <c r="E9" s="74"/>
      <c r="G9" s="16">
        <v>100005663468</v>
      </c>
      <c r="I9" s="16">
        <v>100442148295</v>
      </c>
      <c r="K9" s="16">
        <v>0</v>
      </c>
      <c r="M9" s="16">
        <v>0</v>
      </c>
      <c r="O9" s="16">
        <v>-2900000</v>
      </c>
      <c r="Q9" s="16">
        <v>101503156915</v>
      </c>
      <c r="S9" s="16">
        <v>0</v>
      </c>
      <c r="U9" s="16">
        <v>0</v>
      </c>
      <c r="W9" s="16">
        <v>0</v>
      </c>
      <c r="Y9" s="16">
        <v>0</v>
      </c>
      <c r="AA9" s="37">
        <f>Y9/2278504830727</f>
        <v>0</v>
      </c>
    </row>
    <row r="10" spans="1:27" ht="21.75" customHeight="1" x14ac:dyDescent="0.2">
      <c r="A10" s="71" t="s">
        <v>65</v>
      </c>
      <c r="B10" s="71"/>
      <c r="D10" s="72">
        <v>2900000</v>
      </c>
      <c r="E10" s="72"/>
      <c r="G10" s="14">
        <v>100005663468</v>
      </c>
      <c r="I10" s="14">
        <v>100442148295</v>
      </c>
      <c r="K10" s="14">
        <v>0</v>
      </c>
      <c r="M10" s="14">
        <v>0</v>
      </c>
      <c r="O10" s="14">
        <v>-2900000</v>
      </c>
      <c r="Q10" s="14">
        <v>101503156915</v>
      </c>
      <c r="S10" s="14">
        <v>0</v>
      </c>
      <c r="U10" s="14"/>
      <c r="W10" s="14">
        <v>0</v>
      </c>
      <c r="Y10" s="14">
        <v>0</v>
      </c>
      <c r="AA10" s="34">
        <f>SUM(AA9)</f>
        <v>0</v>
      </c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view="pageBreakPreview" zoomScale="80" zoomScaleNormal="100" zoomScaleSheetLayoutView="80" workbookViewId="0">
      <selection activeCell="B4" sqref="B4"/>
    </sheetView>
  </sheetViews>
  <sheetFormatPr defaultRowHeight="12.75" x14ac:dyDescent="0.2"/>
  <cols>
    <col min="1" max="1" width="6.42578125" bestFit="1" customWidth="1"/>
    <col min="2" max="2" width="19.8554687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8" bestFit="1" customWidth="1"/>
    <col min="17" max="17" width="1.28515625" customWidth="1"/>
    <col min="18" max="18" width="16.140625" bestFit="1" customWidth="1"/>
    <col min="19" max="19" width="1.28515625" customWidth="1"/>
    <col min="20" max="20" width="17.28515625" bestFit="1" customWidth="1"/>
    <col min="21" max="21" width="1.28515625" customWidth="1"/>
    <col min="22" max="22" width="6.140625" bestFit="1" customWidth="1"/>
    <col min="23" max="23" width="1.28515625" customWidth="1"/>
    <col min="24" max="24" width="14.140625" bestFit="1" customWidth="1"/>
    <col min="25" max="25" width="1.28515625" customWidth="1"/>
    <col min="26" max="26" width="6.140625" bestFit="1" customWidth="1"/>
    <col min="27" max="27" width="1.28515625" customWidth="1"/>
    <col min="28" max="28" width="10.5703125" bestFit="1" customWidth="1"/>
    <col min="29" max="29" width="1.28515625" customWidth="1"/>
    <col min="30" max="30" width="8" bestFit="1" customWidth="1"/>
    <col min="31" max="31" width="1.28515625" customWidth="1"/>
    <col min="32" max="32" width="17.5703125" bestFit="1" customWidth="1"/>
    <col min="33" max="33" width="1.28515625" customWidth="1"/>
    <col min="34" max="34" width="16.140625" bestFit="1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 x14ac:dyDescent="0.2"/>
    <row r="5" spans="1:38" ht="14.45" customHeight="1" x14ac:dyDescent="0.2">
      <c r="A5" s="1" t="s">
        <v>86</v>
      </c>
      <c r="B5" s="60" t="s">
        <v>87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</row>
    <row r="6" spans="1:38" ht="14.45" customHeight="1" x14ac:dyDescent="0.2">
      <c r="A6" s="61" t="s">
        <v>88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 t="s">
        <v>7</v>
      </c>
      <c r="Q6" s="61"/>
      <c r="R6" s="61"/>
      <c r="S6" s="61"/>
      <c r="T6" s="61"/>
      <c r="V6" s="61" t="s">
        <v>8</v>
      </c>
      <c r="W6" s="61"/>
      <c r="X6" s="61"/>
      <c r="Y6" s="61"/>
      <c r="Z6" s="61"/>
      <c r="AA6" s="61"/>
      <c r="AB6" s="61"/>
      <c r="AD6" s="61" t="s">
        <v>9</v>
      </c>
      <c r="AE6" s="61"/>
      <c r="AF6" s="61"/>
      <c r="AG6" s="61"/>
      <c r="AH6" s="61"/>
      <c r="AI6" s="61"/>
      <c r="AJ6" s="61"/>
      <c r="AK6" s="61"/>
      <c r="AL6" s="6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2" t="s">
        <v>10</v>
      </c>
      <c r="W7" s="62"/>
      <c r="X7" s="62"/>
      <c r="Y7" s="3"/>
      <c r="Z7" s="62" t="s">
        <v>11</v>
      </c>
      <c r="AA7" s="62"/>
      <c r="AB7" s="62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61" t="s">
        <v>89</v>
      </c>
      <c r="B8" s="61"/>
      <c r="D8" s="2" t="s">
        <v>90</v>
      </c>
      <c r="F8" s="2" t="s">
        <v>91</v>
      </c>
      <c r="H8" s="2" t="s">
        <v>92</v>
      </c>
      <c r="J8" s="2" t="s">
        <v>93</v>
      </c>
      <c r="L8" s="2" t="s">
        <v>94</v>
      </c>
      <c r="N8" s="2" t="s">
        <v>71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73" t="s">
        <v>95</v>
      </c>
      <c r="B9" s="73"/>
      <c r="D9" s="5" t="s">
        <v>96</v>
      </c>
      <c r="F9" s="5" t="s">
        <v>96</v>
      </c>
      <c r="H9" s="5" t="s">
        <v>97</v>
      </c>
      <c r="J9" s="5" t="s">
        <v>98</v>
      </c>
      <c r="L9" s="7">
        <v>19</v>
      </c>
      <c r="N9" s="7">
        <v>37</v>
      </c>
      <c r="P9" s="6">
        <v>85000</v>
      </c>
      <c r="R9" s="16">
        <v>85015406250</v>
      </c>
      <c r="T9" s="16">
        <v>84953781250</v>
      </c>
      <c r="V9" s="6">
        <v>0</v>
      </c>
      <c r="X9" s="16">
        <v>0</v>
      </c>
      <c r="Z9" s="6">
        <v>0</v>
      </c>
      <c r="AB9" s="16">
        <v>0</v>
      </c>
      <c r="AD9" s="6">
        <v>85000</v>
      </c>
      <c r="AF9" s="6">
        <v>1000000</v>
      </c>
      <c r="AH9" s="16">
        <v>85015406250</v>
      </c>
      <c r="AJ9" s="16">
        <v>84953781250</v>
      </c>
      <c r="AL9" s="37">
        <f>AJ9/2278504830727</f>
        <v>3.7284880902751429E-2</v>
      </c>
    </row>
    <row r="10" spans="1:38" ht="21.75" customHeight="1" x14ac:dyDescent="0.2">
      <c r="A10" s="71" t="s">
        <v>65</v>
      </c>
      <c r="B10" s="71"/>
      <c r="D10" s="29"/>
      <c r="E10" s="39"/>
      <c r="F10" s="29"/>
      <c r="G10" s="39"/>
      <c r="H10" s="29"/>
      <c r="I10" s="39"/>
      <c r="J10" s="29"/>
      <c r="K10" s="39"/>
      <c r="L10" s="29"/>
      <c r="M10" s="39"/>
      <c r="N10" s="29"/>
      <c r="O10" s="39"/>
      <c r="P10" s="29"/>
      <c r="R10" s="14">
        <v>85015406250</v>
      </c>
      <c r="T10" s="14">
        <v>84953781250</v>
      </c>
      <c r="V10" s="29"/>
      <c r="X10" s="14">
        <v>0</v>
      </c>
      <c r="Z10" s="29"/>
      <c r="AB10" s="14">
        <v>0</v>
      </c>
      <c r="AD10" s="29"/>
      <c r="AE10" s="39"/>
      <c r="AF10" s="29"/>
      <c r="AH10" s="14">
        <v>85015406250</v>
      </c>
      <c r="AJ10" s="14">
        <v>84953781250</v>
      </c>
      <c r="AL10" s="34">
        <f>SUM(AL9)</f>
        <v>3.7284880902751429E-2</v>
      </c>
    </row>
    <row r="11" spans="1:38" ht="21.75" customHeight="1" x14ac:dyDescent="0.2">
      <c r="A11" s="28"/>
      <c r="B11" s="28"/>
      <c r="D11" s="29"/>
      <c r="F11" s="29"/>
      <c r="H11" s="29"/>
      <c r="J11" s="29"/>
      <c r="L11" s="29"/>
      <c r="N11" s="29"/>
      <c r="P11" s="29"/>
      <c r="R11" s="29"/>
      <c r="T11" s="29"/>
      <c r="V11" s="29"/>
      <c r="X11" s="29"/>
      <c r="Z11" s="29"/>
      <c r="AB11" s="29"/>
      <c r="AD11" s="29"/>
      <c r="AF11" s="29"/>
      <c r="AH11" s="29"/>
      <c r="AJ11" s="29"/>
      <c r="AL11" s="38"/>
    </row>
    <row r="13" spans="1:38" ht="18.75" x14ac:dyDescent="0.2">
      <c r="AH13" s="31"/>
      <c r="AI13" s="31"/>
      <c r="AJ13" s="31"/>
    </row>
    <row r="14" spans="1:38" ht="18.75" x14ac:dyDescent="0.2">
      <c r="AH14" s="31"/>
      <c r="AI14" s="31"/>
      <c r="AJ14" s="31"/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rightToLeft="1" view="pageBreakPreview" zoomScaleNormal="100" zoomScaleSheetLayoutView="100" workbookViewId="0">
      <selection activeCell="A4" sqref="A4:M4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 x14ac:dyDescent="0.2">
      <c r="A4" s="60" t="s">
        <v>99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4.45" customHeight="1" x14ac:dyDescent="0.2">
      <c r="A5" s="60" t="s">
        <v>100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ht="14.45" customHeight="1" x14ac:dyDescent="0.2"/>
    <row r="7" spans="1:13" ht="14.45" customHeight="1" x14ac:dyDescent="0.2">
      <c r="C7" s="61" t="s">
        <v>9</v>
      </c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4.45" customHeight="1" x14ac:dyDescent="0.2">
      <c r="A8" s="2" t="s">
        <v>101</v>
      </c>
      <c r="C8" s="4" t="s">
        <v>13</v>
      </c>
      <c r="D8" s="3"/>
      <c r="E8" s="4" t="s">
        <v>102</v>
      </c>
      <c r="F8" s="3"/>
      <c r="G8" s="4" t="s">
        <v>103</v>
      </c>
      <c r="H8" s="3"/>
      <c r="I8" s="4" t="s">
        <v>104</v>
      </c>
      <c r="J8" s="3"/>
      <c r="K8" s="4" t="s">
        <v>105</v>
      </c>
      <c r="L8" s="3"/>
      <c r="M8" s="4" t="s">
        <v>106</v>
      </c>
    </row>
    <row r="9" spans="1:13" ht="21.75" customHeight="1" x14ac:dyDescent="0.2">
      <c r="A9" s="15" t="s">
        <v>95</v>
      </c>
      <c r="C9" s="6">
        <v>85000</v>
      </c>
      <c r="E9" s="6">
        <v>1000000</v>
      </c>
      <c r="G9" s="6">
        <v>1000000</v>
      </c>
      <c r="I9" s="7" t="s">
        <v>107</v>
      </c>
      <c r="K9" s="16">
        <v>84953781250</v>
      </c>
      <c r="M9" s="5" t="s">
        <v>108</v>
      </c>
    </row>
    <row r="10" spans="1:13" ht="21.75" customHeight="1" x14ac:dyDescent="0.2">
      <c r="A10" s="13" t="s">
        <v>65</v>
      </c>
      <c r="C10" s="29"/>
      <c r="D10" s="39"/>
      <c r="E10" s="29"/>
      <c r="F10" s="39"/>
      <c r="G10" s="29"/>
      <c r="H10" s="39"/>
      <c r="I10" s="29"/>
      <c r="K10" s="14">
        <v>84953781250</v>
      </c>
      <c r="M10" s="2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7"/>
  <sheetViews>
    <sheetView rightToLeft="1" view="pageBreakPreview" zoomScaleNormal="100" zoomScaleSheetLayoutView="100" workbookViewId="0">
      <selection activeCell="B5" sqref="B5:L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5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1.75" customHeight="1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14.45" customHeight="1" x14ac:dyDescent="0.2"/>
    <row r="5" spans="1:15" ht="14.45" customHeight="1" x14ac:dyDescent="0.2">
      <c r="A5" s="1" t="s">
        <v>109</v>
      </c>
      <c r="B5" s="60" t="s">
        <v>110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5" ht="14.45" customHeight="1" x14ac:dyDescent="0.2">
      <c r="D6" s="2" t="s">
        <v>7</v>
      </c>
      <c r="F6" s="61" t="s">
        <v>8</v>
      </c>
      <c r="G6" s="61"/>
      <c r="H6" s="61"/>
      <c r="J6" s="2" t="s">
        <v>9</v>
      </c>
    </row>
    <row r="7" spans="1:15" ht="14.45" customHeight="1" x14ac:dyDescent="0.2">
      <c r="D7" s="3"/>
      <c r="F7" s="3"/>
      <c r="G7" s="3"/>
      <c r="H7" s="3"/>
      <c r="J7" s="3"/>
    </row>
    <row r="8" spans="1:15" ht="14.45" customHeight="1" x14ac:dyDescent="0.2">
      <c r="A8" s="61" t="s">
        <v>111</v>
      </c>
      <c r="B8" s="61"/>
      <c r="D8" s="2" t="s">
        <v>112</v>
      </c>
      <c r="F8" s="2" t="s">
        <v>113</v>
      </c>
      <c r="H8" s="2" t="s">
        <v>114</v>
      </c>
      <c r="J8" s="2" t="s">
        <v>112</v>
      </c>
      <c r="L8" s="2" t="s">
        <v>18</v>
      </c>
    </row>
    <row r="9" spans="1:15" ht="21.75" customHeight="1" x14ac:dyDescent="0.2">
      <c r="A9" s="63" t="s">
        <v>237</v>
      </c>
      <c r="B9" s="63"/>
      <c r="D9" s="6">
        <v>15106712</v>
      </c>
      <c r="F9" s="6">
        <v>8052938669</v>
      </c>
      <c r="H9" s="6">
        <v>8000375000</v>
      </c>
      <c r="J9" s="6">
        <v>67670381</v>
      </c>
      <c r="L9" s="37">
        <f>J9/2278504830727</f>
        <v>2.9699467864814001E-5</v>
      </c>
    </row>
    <row r="10" spans="1:15" ht="21.75" customHeight="1" x14ac:dyDescent="0.2">
      <c r="A10" s="65" t="s">
        <v>238</v>
      </c>
      <c r="B10" s="65"/>
      <c r="D10" s="9">
        <v>3487275</v>
      </c>
      <c r="F10" s="9">
        <v>14272</v>
      </c>
      <c r="H10" s="9">
        <v>0</v>
      </c>
      <c r="J10" s="9">
        <v>3501547</v>
      </c>
      <c r="L10" s="37">
        <f>J10/2278504830727</f>
        <v>1.5367740075770502E-6</v>
      </c>
    </row>
    <row r="11" spans="1:15" ht="21.75" customHeight="1" x14ac:dyDescent="0.2">
      <c r="A11" s="65" t="s">
        <v>239</v>
      </c>
      <c r="B11" s="65"/>
      <c r="D11" s="9">
        <v>52716124</v>
      </c>
      <c r="F11" s="9">
        <v>238186636641</v>
      </c>
      <c r="H11" s="9">
        <v>237934278555</v>
      </c>
      <c r="J11" s="9">
        <v>305074210</v>
      </c>
      <c r="L11" s="37">
        <f t="shared" ref="L11:L14" si="0">J11/2278504830727</f>
        <v>1.3389228141450125E-4</v>
      </c>
    </row>
    <row r="12" spans="1:15" ht="21.75" customHeight="1" x14ac:dyDescent="0.2">
      <c r="A12" s="65" t="s">
        <v>240</v>
      </c>
      <c r="B12" s="65"/>
      <c r="D12" s="9">
        <v>35007817612</v>
      </c>
      <c r="F12" s="9">
        <v>35283655913</v>
      </c>
      <c r="H12" s="9">
        <v>70001295205</v>
      </c>
      <c r="J12" s="9">
        <v>290178320</v>
      </c>
      <c r="L12" s="37">
        <f t="shared" si="0"/>
        <v>1.2735470914380863E-4</v>
      </c>
    </row>
    <row r="13" spans="1:15" ht="21.75" customHeight="1" x14ac:dyDescent="0.2">
      <c r="A13" s="65" t="s">
        <v>241</v>
      </c>
      <c r="B13" s="65"/>
      <c r="D13" s="9">
        <v>204956190945</v>
      </c>
      <c r="F13" s="9">
        <f>576905842296+57000000000</f>
        <v>633905842296</v>
      </c>
      <c r="H13" s="9">
        <f>559904125000+57000000000</f>
        <v>616904125000</v>
      </c>
      <c r="J13" s="9">
        <v>221957908241</v>
      </c>
      <c r="L13" s="37">
        <f t="shared" si="0"/>
        <v>9.741384141379246E-2</v>
      </c>
    </row>
    <row r="14" spans="1:15" ht="21.75" customHeight="1" x14ac:dyDescent="0.2">
      <c r="A14" s="65" t="s">
        <v>242</v>
      </c>
      <c r="B14" s="65"/>
      <c r="D14" s="9">
        <v>972268</v>
      </c>
      <c r="F14" s="9">
        <v>3979</v>
      </c>
      <c r="H14" s="9">
        <v>0</v>
      </c>
      <c r="J14" s="9">
        <v>976247</v>
      </c>
      <c r="L14" s="37">
        <f t="shared" si="0"/>
        <v>4.2845948221602409E-7</v>
      </c>
    </row>
    <row r="15" spans="1:15" ht="21.75" customHeight="1" thickBot="1" x14ac:dyDescent="0.25">
      <c r="A15" s="71" t="s">
        <v>65</v>
      </c>
      <c r="B15" s="71"/>
      <c r="D15" s="14">
        <f>SUM(D9:D14)</f>
        <v>240036290936</v>
      </c>
      <c r="F15" s="14">
        <f>SUM(F9:F14)</f>
        <v>915429091770</v>
      </c>
      <c r="H15" s="14">
        <f>SUM(H9:H14)</f>
        <v>932840073760</v>
      </c>
      <c r="J15" s="14">
        <f>SUM(J9:J14)</f>
        <v>222625308946</v>
      </c>
      <c r="L15" s="34">
        <f>SUM(L9:L14)</f>
        <v>9.7706753105705368E-2</v>
      </c>
    </row>
    <row r="16" spans="1:15" ht="13.5" thickTop="1" x14ac:dyDescent="0.2">
      <c r="N16" s="40"/>
      <c r="O16" s="40"/>
    </row>
    <row r="19" spans="4:10" ht="18.75" x14ac:dyDescent="0.2">
      <c r="D19" s="31"/>
      <c r="F19" s="31"/>
      <c r="G19" s="31"/>
      <c r="H19" s="31"/>
      <c r="I19" s="31"/>
      <c r="J19" s="31"/>
    </row>
    <row r="20" spans="4:10" ht="18.75" x14ac:dyDescent="0.2">
      <c r="D20" s="31"/>
      <c r="F20" s="31"/>
      <c r="G20" s="31"/>
      <c r="H20" s="31"/>
      <c r="I20" s="31"/>
      <c r="J20" s="31"/>
    </row>
    <row r="25" spans="4:10" x14ac:dyDescent="0.2">
      <c r="D25" s="40"/>
    </row>
    <row r="27" spans="4:10" x14ac:dyDescent="0.2">
      <c r="D27" s="40"/>
    </row>
  </sheetData>
  <mergeCells count="13">
    <mergeCell ref="A15:B15"/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2.5703125" customWidth="1"/>
    <col min="2" max="2" width="5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 x14ac:dyDescent="0.2"/>
    <row r="5" spans="1:10" ht="29.1" customHeight="1" x14ac:dyDescent="0.2">
      <c r="A5" s="1" t="s">
        <v>116</v>
      </c>
      <c r="B5" s="60" t="s">
        <v>117</v>
      </c>
      <c r="C5" s="60"/>
      <c r="D5" s="60"/>
      <c r="E5" s="60"/>
      <c r="F5" s="60"/>
      <c r="G5" s="60"/>
      <c r="H5" s="60"/>
      <c r="I5" s="60"/>
      <c r="J5" s="60"/>
    </row>
    <row r="6" spans="1:10" ht="14.45" customHeight="1" x14ac:dyDescent="0.2"/>
    <row r="7" spans="1:10" ht="14.45" customHeight="1" x14ac:dyDescent="0.2">
      <c r="A7" s="61" t="s">
        <v>118</v>
      </c>
      <c r="B7" s="61"/>
      <c r="D7" s="2" t="s">
        <v>119</v>
      </c>
      <c r="F7" s="2" t="s">
        <v>112</v>
      </c>
      <c r="H7" s="2" t="s">
        <v>120</v>
      </c>
      <c r="J7" s="2" t="s">
        <v>121</v>
      </c>
    </row>
    <row r="8" spans="1:10" ht="21.75" customHeight="1" x14ac:dyDescent="0.2">
      <c r="A8" s="63" t="s">
        <v>122</v>
      </c>
      <c r="B8" s="63"/>
      <c r="D8" s="5" t="s">
        <v>123</v>
      </c>
      <c r="F8" s="6">
        <f>'درآمد سرمایه گذاری در سهام'!T67</f>
        <v>557461143630</v>
      </c>
      <c r="H8" s="37">
        <f>F8/660214871647</f>
        <v>0.84436320290594757</v>
      </c>
      <c r="J8" s="37">
        <f>F8/2278504830727</f>
        <v>0.24466094436680719</v>
      </c>
    </row>
    <row r="9" spans="1:10" ht="21.75" customHeight="1" x14ac:dyDescent="0.2">
      <c r="A9" s="65" t="s">
        <v>124</v>
      </c>
      <c r="B9" s="65"/>
      <c r="D9" s="8" t="s">
        <v>125</v>
      </c>
      <c r="F9" s="9">
        <f>'درآمد سرمایه گذاری در صندوق'!U17</f>
        <v>40569514788</v>
      </c>
      <c r="H9" s="41">
        <f>F9/660214871647</f>
        <v>6.1448956287206265E-2</v>
      </c>
      <c r="J9" s="41">
        <f>F9/2278504830727</f>
        <v>1.7805323140375143E-2</v>
      </c>
    </row>
    <row r="10" spans="1:10" ht="21.75" customHeight="1" x14ac:dyDescent="0.2">
      <c r="A10" s="65" t="s">
        <v>126</v>
      </c>
      <c r="B10" s="65"/>
      <c r="D10" s="8" t="s">
        <v>127</v>
      </c>
      <c r="F10" s="9">
        <f>'درآمد سرمایه گذاری در اوراق به'!R10</f>
        <v>14080937212</v>
      </c>
      <c r="H10" s="41">
        <f t="shared" ref="H10:H12" si="0">F10/660214871647</f>
        <v>2.1327809803606965E-2</v>
      </c>
      <c r="J10" s="41">
        <f t="shared" ref="J10:J12" si="1">F10/2278504830727</f>
        <v>6.1799022859684747E-3</v>
      </c>
    </row>
    <row r="11" spans="1:10" ht="21.75" customHeight="1" x14ac:dyDescent="0.2">
      <c r="A11" s="65" t="s">
        <v>128</v>
      </c>
      <c r="B11" s="65"/>
      <c r="D11" s="8" t="s">
        <v>129</v>
      </c>
      <c r="F11" s="9">
        <f>'درآمد سپرده بانکی'!F14</f>
        <v>39442283098</v>
      </c>
      <c r="H11" s="41">
        <f t="shared" si="0"/>
        <v>5.9741585341156596E-2</v>
      </c>
      <c r="J11" s="41">
        <f t="shared" si="1"/>
        <v>1.7310598848024033E-2</v>
      </c>
    </row>
    <row r="12" spans="1:10" ht="21.75" customHeight="1" x14ac:dyDescent="0.2">
      <c r="A12" s="67" t="s">
        <v>130</v>
      </c>
      <c r="B12" s="67"/>
      <c r="D12" s="10" t="s">
        <v>131</v>
      </c>
      <c r="F12" s="12">
        <f>'سایر درآمدها'!F11</f>
        <v>3529305980</v>
      </c>
      <c r="H12" s="41">
        <f t="shared" si="0"/>
        <v>5.3456929426561441E-3</v>
      </c>
      <c r="J12" s="41">
        <f t="shared" si="1"/>
        <v>1.5489569881113258E-3</v>
      </c>
    </row>
    <row r="13" spans="1:10" ht="21.75" customHeight="1" thickBot="1" x14ac:dyDescent="0.25">
      <c r="A13" s="71" t="s">
        <v>65</v>
      </c>
      <c r="B13" s="71"/>
      <c r="D13" s="14"/>
      <c r="F13" s="14">
        <f>SUM(F8:F12)</f>
        <v>655083184708</v>
      </c>
      <c r="H13" s="34">
        <f>SUM(H8:H12)</f>
        <v>0.99222724728057354</v>
      </c>
      <c r="J13" s="34">
        <f>SUM(J8:J12)</f>
        <v>0.28750572562928617</v>
      </c>
    </row>
    <row r="14" spans="1:10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71"/>
  <sheetViews>
    <sheetView rightToLeft="1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8.7109375" bestFit="1" customWidth="1"/>
    <col min="7" max="7" width="1.28515625" customWidth="1"/>
    <col min="8" max="8" width="15.140625" bestFit="1" customWidth="1"/>
    <col min="9" max="9" width="1.28515625" customWidth="1"/>
    <col min="10" max="10" width="18.7109375" bestFit="1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5" width="1.28515625" customWidth="1"/>
    <col min="16" max="16" width="16.85546875" bestFit="1" customWidth="1"/>
    <col min="17" max="17" width="1.28515625" customWidth="1"/>
    <col min="18" max="18" width="17.5703125" bestFit="1" customWidth="1"/>
    <col min="19" max="19" width="1.28515625" customWidth="1"/>
    <col min="20" max="20" width="17.5703125" bestFit="1" customWidth="1"/>
    <col min="21" max="21" width="1.28515625" customWidth="1"/>
    <col min="22" max="22" width="18.7109375" bestFit="1" customWidth="1"/>
    <col min="23" max="23" width="0.28515625" customWidth="1"/>
  </cols>
  <sheetData>
    <row r="1" spans="1:22" ht="29.1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21.75" customHeight="1" x14ac:dyDescent="0.2">
      <c r="A2" s="59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2" ht="21.75" customHeight="1" x14ac:dyDescent="0.2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1:22" ht="14.45" customHeight="1" x14ac:dyDescent="0.2"/>
    <row r="5" spans="1:22" ht="14.45" customHeight="1" x14ac:dyDescent="0.2">
      <c r="A5" s="1" t="s">
        <v>132</v>
      </c>
      <c r="B5" s="25" t="s">
        <v>133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14.45" customHeight="1" x14ac:dyDescent="0.2">
      <c r="D6" s="75" t="s">
        <v>134</v>
      </c>
      <c r="E6" s="75"/>
      <c r="F6" s="75"/>
      <c r="G6" s="75"/>
      <c r="H6" s="75"/>
      <c r="I6" s="75"/>
      <c r="J6" s="75"/>
      <c r="K6" s="75"/>
      <c r="L6" s="75"/>
      <c r="N6" s="75" t="s">
        <v>135</v>
      </c>
      <c r="O6" s="75"/>
      <c r="P6" s="75"/>
      <c r="Q6" s="75"/>
      <c r="R6" s="75"/>
      <c r="S6" s="75"/>
      <c r="T6" s="75"/>
      <c r="U6" s="75"/>
      <c r="V6" s="75"/>
    </row>
    <row r="7" spans="1:22" ht="14.45" customHeight="1" x14ac:dyDescent="0.2">
      <c r="D7" s="3"/>
      <c r="E7" s="3"/>
      <c r="F7" s="3"/>
      <c r="G7" s="3"/>
      <c r="H7" s="3"/>
      <c r="I7" s="3"/>
      <c r="J7" s="47" t="s">
        <v>65</v>
      </c>
      <c r="K7" s="47"/>
      <c r="L7" s="47"/>
      <c r="N7" s="3"/>
      <c r="O7" s="3"/>
      <c r="P7" s="3"/>
      <c r="Q7" s="3"/>
      <c r="R7" s="3"/>
      <c r="S7" s="3"/>
      <c r="T7" s="47" t="s">
        <v>65</v>
      </c>
      <c r="U7" s="47"/>
      <c r="V7" s="47"/>
    </row>
    <row r="8" spans="1:22" ht="14.45" customHeight="1" x14ac:dyDescent="0.2">
      <c r="A8" s="26" t="s">
        <v>136</v>
      </c>
      <c r="B8" s="26"/>
      <c r="D8" s="2" t="s">
        <v>137</v>
      </c>
      <c r="F8" s="2" t="s">
        <v>138</v>
      </c>
      <c r="H8" s="2" t="s">
        <v>139</v>
      </c>
      <c r="J8" s="4" t="s">
        <v>112</v>
      </c>
      <c r="K8" s="3"/>
      <c r="L8" s="4" t="s">
        <v>120</v>
      </c>
      <c r="N8" s="2" t="s">
        <v>137</v>
      </c>
      <c r="P8" s="26" t="s">
        <v>138</v>
      </c>
      <c r="R8" s="2" t="s">
        <v>139</v>
      </c>
      <c r="T8" s="4" t="s">
        <v>112</v>
      </c>
      <c r="U8" s="3"/>
      <c r="V8" s="4" t="s">
        <v>120</v>
      </c>
    </row>
    <row r="9" spans="1:22" ht="21.75" customHeight="1" x14ac:dyDescent="0.2">
      <c r="A9" s="46" t="s">
        <v>27</v>
      </c>
      <c r="B9" s="46"/>
      <c r="D9" s="6">
        <v>0</v>
      </c>
      <c r="F9" s="6">
        <v>0</v>
      </c>
      <c r="H9" s="6">
        <v>9338229814</v>
      </c>
      <c r="J9" s="6">
        <f>D9+F9+H9</f>
        <v>9338229814</v>
      </c>
      <c r="L9" s="37">
        <f>J9/-292190602929</f>
        <v>-3.1959377613075109E-2</v>
      </c>
      <c r="N9" s="6">
        <v>0</v>
      </c>
      <c r="P9" s="24">
        <v>0</v>
      </c>
      <c r="R9" s="6">
        <v>3365408821</v>
      </c>
      <c r="T9" s="6">
        <f>N9+P9+R9</f>
        <v>3365408821</v>
      </c>
      <c r="V9" s="37">
        <f>T9/660214871647</f>
        <v>5.0974447343249156E-3</v>
      </c>
    </row>
    <row r="10" spans="1:22" ht="21.75" customHeight="1" x14ac:dyDescent="0.2">
      <c r="A10" s="43" t="s">
        <v>49</v>
      </c>
      <c r="B10" s="43"/>
      <c r="D10" s="9">
        <v>0</v>
      </c>
      <c r="F10" s="9">
        <v>0</v>
      </c>
      <c r="H10" s="9">
        <v>5323135679</v>
      </c>
      <c r="J10" s="9">
        <f>D10+F10+H10</f>
        <v>5323135679</v>
      </c>
      <c r="L10" s="37">
        <f t="shared" ref="L10:L66" si="0">J10/-292190602929</f>
        <v>-1.8218024897581939E-2</v>
      </c>
      <c r="N10" s="9">
        <v>0</v>
      </c>
      <c r="P10" s="22">
        <v>0</v>
      </c>
      <c r="R10" s="9">
        <v>63317261680</v>
      </c>
      <c r="T10" s="9">
        <f>N10+P10+R10</f>
        <v>63317261680</v>
      </c>
      <c r="V10" s="37">
        <f t="shared" ref="V10:V66" si="1">T10/660214871647</f>
        <v>9.5904022158795177E-2</v>
      </c>
    </row>
    <row r="11" spans="1:22" ht="21.75" customHeight="1" x14ac:dyDescent="0.2">
      <c r="A11" s="43" t="s">
        <v>24</v>
      </c>
      <c r="B11" s="43"/>
      <c r="D11" s="9">
        <v>0</v>
      </c>
      <c r="F11" s="9">
        <v>0</v>
      </c>
      <c r="H11" s="9">
        <v>-53998326</v>
      </c>
      <c r="J11" s="9">
        <f t="shared" ref="J11:J66" si="2">D11+F11+H11</f>
        <v>-53998326</v>
      </c>
      <c r="L11" s="37">
        <f t="shared" si="0"/>
        <v>1.8480514246079695E-4</v>
      </c>
      <c r="N11" s="9">
        <v>946145970</v>
      </c>
      <c r="P11" s="22">
        <v>0</v>
      </c>
      <c r="R11" s="9">
        <v>-772378489</v>
      </c>
      <c r="T11" s="9">
        <f t="shared" ref="T11:T66" si="3">N11+P11+R11</f>
        <v>173767481</v>
      </c>
      <c r="V11" s="37">
        <f t="shared" si="1"/>
        <v>2.6319837444211498E-4</v>
      </c>
    </row>
    <row r="12" spans="1:22" ht="21.75" customHeight="1" x14ac:dyDescent="0.2">
      <c r="A12" s="43" t="s">
        <v>140</v>
      </c>
      <c r="B12" s="43"/>
      <c r="D12" s="9">
        <v>0</v>
      </c>
      <c r="F12" s="9">
        <v>0</v>
      </c>
      <c r="H12" s="9">
        <v>0</v>
      </c>
      <c r="J12" s="9">
        <f t="shared" si="2"/>
        <v>0</v>
      </c>
      <c r="L12" s="37">
        <f t="shared" si="0"/>
        <v>0</v>
      </c>
      <c r="N12" s="9">
        <v>0</v>
      </c>
      <c r="P12" s="22">
        <v>0</v>
      </c>
      <c r="R12" s="9">
        <v>2290556</v>
      </c>
      <c r="T12" s="9">
        <f t="shared" si="3"/>
        <v>2290556</v>
      </c>
      <c r="V12" s="37">
        <f t="shared" si="1"/>
        <v>3.4694098820977508E-6</v>
      </c>
    </row>
    <row r="13" spans="1:22" ht="21.75" customHeight="1" x14ac:dyDescent="0.2">
      <c r="A13" s="43" t="s">
        <v>141</v>
      </c>
      <c r="B13" s="43"/>
      <c r="D13" s="9">
        <v>0</v>
      </c>
      <c r="F13" s="9">
        <v>0</v>
      </c>
      <c r="H13" s="9">
        <v>0</v>
      </c>
      <c r="J13" s="9">
        <f t="shared" si="2"/>
        <v>0</v>
      </c>
      <c r="L13" s="37">
        <f t="shared" si="0"/>
        <v>0</v>
      </c>
      <c r="N13" s="9">
        <v>0</v>
      </c>
      <c r="P13" s="22">
        <v>0</v>
      </c>
      <c r="R13" s="9">
        <v>-3920962973</v>
      </c>
      <c r="T13" s="9">
        <f t="shared" si="3"/>
        <v>-3920962973</v>
      </c>
      <c r="V13" s="37">
        <f t="shared" si="1"/>
        <v>-5.9389194963430612E-3</v>
      </c>
    </row>
    <row r="14" spans="1:22" ht="21.75" customHeight="1" x14ac:dyDescent="0.2">
      <c r="A14" s="43" t="s">
        <v>142</v>
      </c>
      <c r="B14" s="43"/>
      <c r="D14" s="9">
        <v>0</v>
      </c>
      <c r="F14" s="9">
        <v>0</v>
      </c>
      <c r="H14" s="9">
        <v>0</v>
      </c>
      <c r="J14" s="9">
        <f t="shared" si="2"/>
        <v>0</v>
      </c>
      <c r="L14" s="37">
        <f t="shared" si="0"/>
        <v>0</v>
      </c>
      <c r="N14" s="9">
        <v>0</v>
      </c>
      <c r="P14" s="22">
        <v>0</v>
      </c>
      <c r="R14" s="9">
        <v>24107480</v>
      </c>
      <c r="T14" s="9">
        <f t="shared" si="3"/>
        <v>24107480</v>
      </c>
      <c r="V14" s="37">
        <f t="shared" si="1"/>
        <v>3.6514597043020949E-5</v>
      </c>
    </row>
    <row r="15" spans="1:22" ht="21.75" customHeight="1" x14ac:dyDescent="0.2">
      <c r="A15" s="43" t="s">
        <v>59</v>
      </c>
      <c r="B15" s="43"/>
      <c r="D15" s="9">
        <v>0</v>
      </c>
      <c r="F15" s="9">
        <v>-428660640</v>
      </c>
      <c r="H15" s="9">
        <v>0</v>
      </c>
      <c r="J15" s="9">
        <f t="shared" si="2"/>
        <v>-428660640</v>
      </c>
      <c r="L15" s="37">
        <f t="shared" si="0"/>
        <v>1.467058268482923E-3</v>
      </c>
      <c r="N15" s="9">
        <v>0</v>
      </c>
      <c r="P15" s="22">
        <v>1394260349</v>
      </c>
      <c r="R15" s="9">
        <v>1429446885</v>
      </c>
      <c r="T15" s="9">
        <f t="shared" si="3"/>
        <v>2823707234</v>
      </c>
      <c r="V15" s="37">
        <f t="shared" si="1"/>
        <v>4.27695187622154E-3</v>
      </c>
    </row>
    <row r="16" spans="1:22" ht="21.75" customHeight="1" x14ac:dyDescent="0.2">
      <c r="A16" s="43" t="s">
        <v>58</v>
      </c>
      <c r="B16" s="43"/>
      <c r="D16" s="9">
        <v>0</v>
      </c>
      <c r="F16" s="9">
        <v>-609293470</v>
      </c>
      <c r="H16" s="9">
        <v>0</v>
      </c>
      <c r="J16" s="9">
        <f t="shared" si="2"/>
        <v>-609293470</v>
      </c>
      <c r="L16" s="37">
        <f t="shared" si="0"/>
        <v>2.0852603194362602E-3</v>
      </c>
      <c r="N16" s="9">
        <v>0</v>
      </c>
      <c r="P16" s="22">
        <v>-62082516</v>
      </c>
      <c r="R16" s="9">
        <v>497508034</v>
      </c>
      <c r="T16" s="9">
        <f t="shared" si="3"/>
        <v>435425518</v>
      </c>
      <c r="V16" s="37">
        <f t="shared" si="1"/>
        <v>6.595209176578665E-4</v>
      </c>
    </row>
    <row r="17" spans="1:22" ht="21.75" customHeight="1" x14ac:dyDescent="0.2">
      <c r="A17" s="43" t="s">
        <v>143</v>
      </c>
      <c r="B17" s="43"/>
      <c r="D17" s="9">
        <v>0</v>
      </c>
      <c r="F17" s="9">
        <v>0</v>
      </c>
      <c r="H17" s="9">
        <v>0</v>
      </c>
      <c r="J17" s="9">
        <f t="shared" si="2"/>
        <v>0</v>
      </c>
      <c r="L17" s="37">
        <f t="shared" si="0"/>
        <v>0</v>
      </c>
      <c r="N17" s="9">
        <v>0</v>
      </c>
      <c r="P17" s="22">
        <v>0</v>
      </c>
      <c r="R17" s="9">
        <v>36730155</v>
      </c>
      <c r="T17" s="9">
        <f t="shared" si="3"/>
        <v>36730155</v>
      </c>
      <c r="V17" s="37">
        <f t="shared" si="1"/>
        <v>5.5633637740348683E-5</v>
      </c>
    </row>
    <row r="18" spans="1:22" ht="21.75" customHeight="1" x14ac:dyDescent="0.2">
      <c r="A18" s="43" t="s">
        <v>144</v>
      </c>
      <c r="B18" s="43"/>
      <c r="D18" s="9">
        <v>0</v>
      </c>
      <c r="F18" s="9">
        <v>0</v>
      </c>
      <c r="H18" s="9">
        <v>0</v>
      </c>
      <c r="J18" s="9">
        <f t="shared" si="2"/>
        <v>0</v>
      </c>
      <c r="L18" s="37">
        <f t="shared" si="0"/>
        <v>0</v>
      </c>
      <c r="N18" s="9">
        <v>0</v>
      </c>
      <c r="P18" s="22">
        <v>0</v>
      </c>
      <c r="R18" s="9">
        <v>-105525664</v>
      </c>
      <c r="T18" s="9">
        <f t="shared" si="3"/>
        <v>-105525664</v>
      </c>
      <c r="V18" s="37">
        <f t="shared" si="1"/>
        <v>-1.5983533321015808E-4</v>
      </c>
    </row>
    <row r="19" spans="1:22" ht="21.75" customHeight="1" x14ac:dyDescent="0.2">
      <c r="A19" s="43" t="s">
        <v>145</v>
      </c>
      <c r="B19" s="43"/>
      <c r="D19" s="9">
        <v>0</v>
      </c>
      <c r="F19" s="9">
        <v>0</v>
      </c>
      <c r="H19" s="9">
        <v>0</v>
      </c>
      <c r="J19" s="9">
        <f t="shared" si="2"/>
        <v>0</v>
      </c>
      <c r="L19" s="37">
        <f t="shared" si="0"/>
        <v>0</v>
      </c>
      <c r="N19" s="9">
        <v>0</v>
      </c>
      <c r="P19" s="22">
        <v>0</v>
      </c>
      <c r="R19" s="9">
        <v>1152769016</v>
      </c>
      <c r="T19" s="9">
        <f t="shared" si="3"/>
        <v>1152769016</v>
      </c>
      <c r="V19" s="37">
        <f t="shared" si="1"/>
        <v>1.7460512713448177E-3</v>
      </c>
    </row>
    <row r="20" spans="1:22" ht="21.75" customHeight="1" x14ac:dyDescent="0.2">
      <c r="A20" s="43" t="s">
        <v>25</v>
      </c>
      <c r="B20" s="43"/>
      <c r="D20" s="9">
        <v>776100</v>
      </c>
      <c r="F20" s="9">
        <v>-224823963</v>
      </c>
      <c r="H20" s="9">
        <v>0</v>
      </c>
      <c r="J20" s="9">
        <f t="shared" si="2"/>
        <v>-224047863</v>
      </c>
      <c r="L20" s="37">
        <f t="shared" si="0"/>
        <v>7.6678668223441066E-4</v>
      </c>
      <c r="N20" s="9">
        <v>776100</v>
      </c>
      <c r="P20" s="22">
        <v>194614106</v>
      </c>
      <c r="R20" s="9">
        <v>4968121687</v>
      </c>
      <c r="T20" s="9">
        <f t="shared" si="3"/>
        <v>5163511893</v>
      </c>
      <c r="V20" s="37">
        <f t="shared" si="1"/>
        <v>7.8209566532769625E-3</v>
      </c>
    </row>
    <row r="21" spans="1:22" ht="21.75" customHeight="1" x14ac:dyDescent="0.2">
      <c r="A21" s="43" t="s">
        <v>146</v>
      </c>
      <c r="B21" s="43"/>
      <c r="D21" s="9">
        <v>0</v>
      </c>
      <c r="F21" s="9">
        <v>0</v>
      </c>
      <c r="H21" s="9">
        <v>0</v>
      </c>
      <c r="J21" s="9">
        <f t="shared" si="2"/>
        <v>0</v>
      </c>
      <c r="L21" s="37">
        <f t="shared" si="0"/>
        <v>0</v>
      </c>
      <c r="N21" s="9">
        <v>0</v>
      </c>
      <c r="P21" s="22">
        <v>0</v>
      </c>
      <c r="R21" s="9">
        <v>-260519764</v>
      </c>
      <c r="T21" s="9">
        <f t="shared" si="3"/>
        <v>-260519764</v>
      </c>
      <c r="V21" s="37">
        <f t="shared" si="1"/>
        <v>-3.9459844845678247E-4</v>
      </c>
    </row>
    <row r="22" spans="1:22" ht="21.75" customHeight="1" x14ac:dyDescent="0.2">
      <c r="A22" s="43" t="s">
        <v>147</v>
      </c>
      <c r="B22" s="43"/>
      <c r="D22" s="9">
        <v>0</v>
      </c>
      <c r="F22" s="9">
        <v>0</v>
      </c>
      <c r="H22" s="9">
        <v>0</v>
      </c>
      <c r="J22" s="9">
        <f t="shared" si="2"/>
        <v>0</v>
      </c>
      <c r="L22" s="37">
        <f t="shared" si="0"/>
        <v>0</v>
      </c>
      <c r="N22" s="9">
        <v>0</v>
      </c>
      <c r="P22" s="22">
        <v>0</v>
      </c>
      <c r="R22" s="9">
        <v>864885411</v>
      </c>
      <c r="T22" s="9">
        <f t="shared" si="3"/>
        <v>864885411</v>
      </c>
      <c r="V22" s="37">
        <f t="shared" si="1"/>
        <v>1.3100059513085796E-3</v>
      </c>
    </row>
    <row r="23" spans="1:22" ht="21.75" customHeight="1" x14ac:dyDescent="0.2">
      <c r="A23" s="43" t="s">
        <v>148</v>
      </c>
      <c r="B23" s="43"/>
      <c r="D23" s="9">
        <v>0</v>
      </c>
      <c r="F23" s="9">
        <v>0</v>
      </c>
      <c r="H23" s="9">
        <v>0</v>
      </c>
      <c r="J23" s="9">
        <f t="shared" si="2"/>
        <v>0</v>
      </c>
      <c r="L23" s="37">
        <f t="shared" si="0"/>
        <v>0</v>
      </c>
      <c r="N23" s="9">
        <v>0</v>
      </c>
      <c r="P23" s="22">
        <v>0</v>
      </c>
      <c r="R23" s="9">
        <v>1417638772</v>
      </c>
      <c r="T23" s="9">
        <f t="shared" si="3"/>
        <v>1417638772</v>
      </c>
      <c r="V23" s="37">
        <f t="shared" si="1"/>
        <v>2.1472384717167886E-3</v>
      </c>
    </row>
    <row r="24" spans="1:22" ht="21.75" customHeight="1" x14ac:dyDescent="0.2">
      <c r="A24" s="43" t="s">
        <v>149</v>
      </c>
      <c r="B24" s="43"/>
      <c r="D24" s="9">
        <v>0</v>
      </c>
      <c r="F24" s="9">
        <v>0</v>
      </c>
      <c r="H24" s="9">
        <v>0</v>
      </c>
      <c r="J24" s="9">
        <f t="shared" si="2"/>
        <v>0</v>
      </c>
      <c r="L24" s="37">
        <f t="shared" si="0"/>
        <v>0</v>
      </c>
      <c r="N24" s="9">
        <v>0</v>
      </c>
      <c r="P24" s="22">
        <v>0</v>
      </c>
      <c r="R24" s="9">
        <v>0</v>
      </c>
      <c r="T24" s="9">
        <f t="shared" si="3"/>
        <v>0</v>
      </c>
      <c r="V24" s="37">
        <f t="shared" si="1"/>
        <v>0</v>
      </c>
    </row>
    <row r="25" spans="1:22" ht="21.75" customHeight="1" x14ac:dyDescent="0.2">
      <c r="A25" s="43" t="s">
        <v>150</v>
      </c>
      <c r="B25" s="43"/>
      <c r="D25" s="9">
        <v>0</v>
      </c>
      <c r="F25" s="9">
        <v>0</v>
      </c>
      <c r="H25" s="9">
        <v>0</v>
      </c>
      <c r="J25" s="9">
        <f t="shared" si="2"/>
        <v>0</v>
      </c>
      <c r="L25" s="37">
        <f t="shared" si="0"/>
        <v>0</v>
      </c>
      <c r="N25" s="9">
        <v>0</v>
      </c>
      <c r="P25" s="22">
        <v>0</v>
      </c>
      <c r="R25" s="9">
        <v>67844015</v>
      </c>
      <c r="T25" s="9">
        <f t="shared" si="3"/>
        <v>67844015</v>
      </c>
      <c r="V25" s="37">
        <f t="shared" si="1"/>
        <v>1.0276050709181004E-4</v>
      </c>
    </row>
    <row r="26" spans="1:22" ht="21.75" customHeight="1" x14ac:dyDescent="0.2">
      <c r="A26" s="43" t="s">
        <v>52</v>
      </c>
      <c r="B26" s="43"/>
      <c r="D26" s="9">
        <v>0</v>
      </c>
      <c r="F26" s="9">
        <v>-10275422319</v>
      </c>
      <c r="H26" s="9">
        <v>0</v>
      </c>
      <c r="J26" s="9">
        <f t="shared" si="2"/>
        <v>-10275422319</v>
      </c>
      <c r="L26" s="37">
        <f t="shared" si="0"/>
        <v>3.5166847311297163E-2</v>
      </c>
      <c r="N26" s="9">
        <v>0</v>
      </c>
      <c r="P26" s="22">
        <v>2398940169</v>
      </c>
      <c r="R26" s="9">
        <v>9985165</v>
      </c>
      <c r="T26" s="9">
        <f t="shared" si="3"/>
        <v>2408925334</v>
      </c>
      <c r="V26" s="37">
        <f t="shared" si="1"/>
        <v>3.6486989879379616E-3</v>
      </c>
    </row>
    <row r="27" spans="1:22" ht="21.75" customHeight="1" x14ac:dyDescent="0.2">
      <c r="A27" s="43" t="s">
        <v>39</v>
      </c>
      <c r="B27" s="43"/>
      <c r="D27" s="9">
        <v>0</v>
      </c>
      <c r="F27" s="9">
        <v>-603339850</v>
      </c>
      <c r="H27" s="9">
        <v>0</v>
      </c>
      <c r="J27" s="9">
        <f t="shared" si="2"/>
        <v>-603339850</v>
      </c>
      <c r="L27" s="37">
        <f t="shared" si="0"/>
        <v>2.0648845101517753E-3</v>
      </c>
      <c r="N27" s="9">
        <v>0</v>
      </c>
      <c r="P27" s="22">
        <v>-74575822</v>
      </c>
      <c r="R27" s="9">
        <v>835747141</v>
      </c>
      <c r="T27" s="9">
        <f t="shared" si="3"/>
        <v>761171319</v>
      </c>
      <c r="V27" s="37">
        <f t="shared" si="1"/>
        <v>1.1529145308422843E-3</v>
      </c>
    </row>
    <row r="28" spans="1:22" ht="21.75" customHeight="1" x14ac:dyDescent="0.2">
      <c r="A28" s="43" t="s">
        <v>57</v>
      </c>
      <c r="B28" s="43"/>
      <c r="D28" s="9">
        <v>0</v>
      </c>
      <c r="F28" s="9">
        <v>-61057055949</v>
      </c>
      <c r="H28" s="9">
        <v>0</v>
      </c>
      <c r="J28" s="9">
        <f t="shared" si="2"/>
        <v>-61057055949</v>
      </c>
      <c r="L28" s="37">
        <f t="shared" si="0"/>
        <v>0.20896310605798771</v>
      </c>
      <c r="N28" s="9">
        <v>0</v>
      </c>
      <c r="P28" s="22">
        <v>230016186593</v>
      </c>
      <c r="R28" s="9">
        <v>66023414507</v>
      </c>
      <c r="T28" s="9">
        <f t="shared" si="3"/>
        <v>296039601100</v>
      </c>
      <c r="V28" s="37">
        <f t="shared" si="1"/>
        <v>0.44839886802532497</v>
      </c>
    </row>
    <row r="29" spans="1:22" ht="21.75" customHeight="1" x14ac:dyDescent="0.2">
      <c r="A29" s="43" t="s">
        <v>151</v>
      </c>
      <c r="B29" s="43"/>
      <c r="D29" s="9">
        <v>0</v>
      </c>
      <c r="F29" s="9">
        <v>0</v>
      </c>
      <c r="H29" s="9">
        <v>0</v>
      </c>
      <c r="J29" s="9">
        <f t="shared" si="2"/>
        <v>0</v>
      </c>
      <c r="L29" s="37">
        <f t="shared" si="0"/>
        <v>0</v>
      </c>
      <c r="N29" s="9">
        <v>0</v>
      </c>
      <c r="P29" s="22">
        <v>0</v>
      </c>
      <c r="R29" s="9">
        <v>-34555660</v>
      </c>
      <c r="T29" s="9">
        <f t="shared" si="3"/>
        <v>-34555660</v>
      </c>
      <c r="V29" s="37">
        <f t="shared" si="1"/>
        <v>-5.2340020626612042E-5</v>
      </c>
    </row>
    <row r="30" spans="1:22" ht="21.75" customHeight="1" x14ac:dyDescent="0.2">
      <c r="A30" s="43" t="s">
        <v>47</v>
      </c>
      <c r="B30" s="43"/>
      <c r="D30" s="9">
        <v>13351768711</v>
      </c>
      <c r="F30" s="9">
        <v>-13902263014</v>
      </c>
      <c r="H30" s="9">
        <v>0</v>
      </c>
      <c r="J30" s="9">
        <f t="shared" si="2"/>
        <v>-550494303</v>
      </c>
      <c r="L30" s="37">
        <f t="shared" si="0"/>
        <v>1.8840246656863422E-3</v>
      </c>
      <c r="N30" s="9">
        <v>13351768711</v>
      </c>
      <c r="P30" s="22">
        <v>-7022343307</v>
      </c>
      <c r="R30" s="9">
        <v>0</v>
      </c>
      <c r="T30" s="9">
        <f t="shared" si="3"/>
        <v>6329425404</v>
      </c>
      <c r="V30" s="37">
        <f t="shared" si="1"/>
        <v>9.5869173443644904E-3</v>
      </c>
    </row>
    <row r="31" spans="1:22" ht="21.75" customHeight="1" x14ac:dyDescent="0.2">
      <c r="A31" s="43" t="s">
        <v>48</v>
      </c>
      <c r="B31" s="43"/>
      <c r="D31" s="9">
        <v>0</v>
      </c>
      <c r="F31" s="9">
        <v>-9212314527</v>
      </c>
      <c r="H31" s="9">
        <v>0</v>
      </c>
      <c r="J31" s="9">
        <f t="shared" si="2"/>
        <v>-9212314527</v>
      </c>
      <c r="L31" s="37">
        <f t="shared" si="0"/>
        <v>3.1528442169779562E-2</v>
      </c>
      <c r="N31" s="9">
        <v>3697320480</v>
      </c>
      <c r="P31" s="22">
        <v>3569843530</v>
      </c>
      <c r="R31" s="9">
        <v>0</v>
      </c>
      <c r="T31" s="9">
        <f t="shared" si="3"/>
        <v>7267164010</v>
      </c>
      <c r="V31" s="37">
        <f t="shared" si="1"/>
        <v>1.1007270999320305E-2</v>
      </c>
    </row>
    <row r="32" spans="1:22" ht="21.75" customHeight="1" x14ac:dyDescent="0.2">
      <c r="A32" s="43" t="s">
        <v>42</v>
      </c>
      <c r="B32" s="43"/>
      <c r="D32" s="9">
        <v>0</v>
      </c>
      <c r="F32" s="9">
        <v>-13558420661</v>
      </c>
      <c r="H32" s="9">
        <v>0</v>
      </c>
      <c r="J32" s="9">
        <f t="shared" si="2"/>
        <v>-13558420661</v>
      </c>
      <c r="L32" s="37">
        <f t="shared" si="0"/>
        <v>4.6402658145356539E-2</v>
      </c>
      <c r="N32" s="9">
        <v>8125722400</v>
      </c>
      <c r="P32" s="22">
        <v>26088845919</v>
      </c>
      <c r="R32" s="9">
        <v>0</v>
      </c>
      <c r="T32" s="9">
        <f t="shared" si="3"/>
        <v>34214568319</v>
      </c>
      <c r="V32" s="37">
        <f t="shared" si="1"/>
        <v>5.1823383247406846E-2</v>
      </c>
    </row>
    <row r="33" spans="1:22" ht="21.75" customHeight="1" x14ac:dyDescent="0.2">
      <c r="A33" s="43" t="s">
        <v>41</v>
      </c>
      <c r="B33" s="43"/>
      <c r="D33" s="9">
        <v>0</v>
      </c>
      <c r="F33" s="9">
        <v>-8202897636</v>
      </c>
      <c r="H33" s="9">
        <v>0</v>
      </c>
      <c r="J33" s="9">
        <f t="shared" si="2"/>
        <v>-8202897636</v>
      </c>
      <c r="L33" s="37">
        <f t="shared" si="0"/>
        <v>2.8073790032163488E-2</v>
      </c>
      <c r="N33" s="9">
        <v>6308000000</v>
      </c>
      <c r="P33" s="22">
        <v>18449283160</v>
      </c>
      <c r="R33" s="9">
        <v>0</v>
      </c>
      <c r="T33" s="9">
        <f t="shared" si="3"/>
        <v>24757283160</v>
      </c>
      <c r="V33" s="37">
        <f t="shared" si="1"/>
        <v>3.7498826856534495E-2</v>
      </c>
    </row>
    <row r="34" spans="1:22" ht="21.75" customHeight="1" x14ac:dyDescent="0.2">
      <c r="A34" s="43" t="s">
        <v>33</v>
      </c>
      <c r="B34" s="43"/>
      <c r="D34" s="9">
        <v>0</v>
      </c>
      <c r="F34" s="9">
        <v>-4688576107</v>
      </c>
      <c r="H34" s="9">
        <v>0</v>
      </c>
      <c r="J34" s="9">
        <f t="shared" si="2"/>
        <v>-4688576107</v>
      </c>
      <c r="L34" s="37">
        <f t="shared" si="0"/>
        <v>1.6046293275691986E-2</v>
      </c>
      <c r="N34" s="9">
        <v>10496970156</v>
      </c>
      <c r="P34" s="22">
        <v>-841257297</v>
      </c>
      <c r="R34" s="9">
        <v>0</v>
      </c>
      <c r="T34" s="9">
        <f t="shared" si="3"/>
        <v>9655712859</v>
      </c>
      <c r="V34" s="37">
        <f t="shared" si="1"/>
        <v>1.4625106573125882E-2</v>
      </c>
    </row>
    <row r="35" spans="1:22" ht="21.75" customHeight="1" x14ac:dyDescent="0.2">
      <c r="A35" s="43" t="s">
        <v>22</v>
      </c>
      <c r="B35" s="43"/>
      <c r="D35" s="9">
        <v>0</v>
      </c>
      <c r="F35" s="9">
        <v>-3810909433</v>
      </c>
      <c r="H35" s="9">
        <v>0</v>
      </c>
      <c r="J35" s="9">
        <f t="shared" si="2"/>
        <v>-3810909433</v>
      </c>
      <c r="L35" s="37">
        <f t="shared" si="0"/>
        <v>1.3042546183205012E-2</v>
      </c>
      <c r="N35" s="9">
        <v>0</v>
      </c>
      <c r="P35" s="22">
        <v>6231540958</v>
      </c>
      <c r="R35" s="9">
        <v>0</v>
      </c>
      <c r="T35" s="9">
        <f t="shared" si="3"/>
        <v>6231540958</v>
      </c>
      <c r="V35" s="37">
        <f t="shared" si="1"/>
        <v>9.4386558461710107E-3</v>
      </c>
    </row>
    <row r="36" spans="1:22" ht="21.75" customHeight="1" x14ac:dyDescent="0.2">
      <c r="A36" s="43" t="s">
        <v>60</v>
      </c>
      <c r="B36" s="43"/>
      <c r="D36" s="9">
        <v>0</v>
      </c>
      <c r="F36" s="9">
        <v>-2782862982</v>
      </c>
      <c r="H36" s="9">
        <v>0</v>
      </c>
      <c r="J36" s="9">
        <f t="shared" si="2"/>
        <v>-2782862982</v>
      </c>
      <c r="L36" s="37">
        <f t="shared" si="0"/>
        <v>9.5241358007540494E-3</v>
      </c>
      <c r="N36" s="9">
        <v>0</v>
      </c>
      <c r="P36" s="22">
        <v>-2782862982</v>
      </c>
      <c r="R36" s="9">
        <v>0</v>
      </c>
      <c r="T36" s="9">
        <f t="shared" si="3"/>
        <v>-2782862982</v>
      </c>
      <c r="V36" s="37">
        <f t="shared" si="1"/>
        <v>-4.2150867869088617E-3</v>
      </c>
    </row>
    <row r="37" spans="1:22" ht="21.75" customHeight="1" x14ac:dyDescent="0.2">
      <c r="A37" s="43" t="s">
        <v>56</v>
      </c>
      <c r="B37" s="43"/>
      <c r="D37" s="9">
        <v>0</v>
      </c>
      <c r="F37" s="9">
        <v>-4280592139</v>
      </c>
      <c r="H37" s="9">
        <v>0</v>
      </c>
      <c r="J37" s="9">
        <f t="shared" si="2"/>
        <v>-4280592139</v>
      </c>
      <c r="L37" s="37">
        <f t="shared" si="0"/>
        <v>1.4649999336358363E-2</v>
      </c>
      <c r="N37" s="9">
        <v>0</v>
      </c>
      <c r="P37" s="22">
        <v>4883007308</v>
      </c>
      <c r="R37" s="9">
        <v>0</v>
      </c>
      <c r="T37" s="9">
        <f t="shared" si="3"/>
        <v>4883007308</v>
      </c>
      <c r="V37" s="37">
        <f t="shared" si="1"/>
        <v>7.3960880278546937E-3</v>
      </c>
    </row>
    <row r="38" spans="1:22" ht="21.75" customHeight="1" x14ac:dyDescent="0.2">
      <c r="A38" s="43" t="s">
        <v>40</v>
      </c>
      <c r="B38" s="43"/>
      <c r="D38" s="9">
        <v>0</v>
      </c>
      <c r="F38" s="9">
        <v>-7976718518</v>
      </c>
      <c r="H38" s="9">
        <v>0</v>
      </c>
      <c r="J38" s="9">
        <f t="shared" si="2"/>
        <v>-7976718518</v>
      </c>
      <c r="L38" s="37">
        <f t="shared" si="0"/>
        <v>2.7299709292630054E-2</v>
      </c>
      <c r="N38" s="9">
        <v>0</v>
      </c>
      <c r="P38" s="22">
        <v>8361130404</v>
      </c>
      <c r="R38" s="9">
        <v>0</v>
      </c>
      <c r="T38" s="9">
        <f t="shared" si="3"/>
        <v>8361130404</v>
      </c>
      <c r="V38" s="37">
        <f t="shared" si="1"/>
        <v>1.2664256385412782E-2</v>
      </c>
    </row>
    <row r="39" spans="1:22" ht="21.75" customHeight="1" x14ac:dyDescent="0.2">
      <c r="A39" s="43" t="s">
        <v>36</v>
      </c>
      <c r="B39" s="43"/>
      <c r="D39" s="9">
        <v>0</v>
      </c>
      <c r="F39" s="9">
        <v>-1980617614</v>
      </c>
      <c r="H39" s="9">
        <v>0</v>
      </c>
      <c r="J39" s="9">
        <f t="shared" si="2"/>
        <v>-1980617614</v>
      </c>
      <c r="L39" s="37">
        <f t="shared" si="0"/>
        <v>6.7785123619505117E-3</v>
      </c>
      <c r="N39" s="9">
        <v>0</v>
      </c>
      <c r="P39" s="22">
        <v>-8291646497</v>
      </c>
      <c r="R39" s="9">
        <v>0</v>
      </c>
      <c r="T39" s="9">
        <f t="shared" si="3"/>
        <v>-8291646497</v>
      </c>
      <c r="V39" s="37">
        <f t="shared" si="1"/>
        <v>-1.2559012002130924E-2</v>
      </c>
    </row>
    <row r="40" spans="1:22" ht="21.75" customHeight="1" x14ac:dyDescent="0.2">
      <c r="A40" s="43" t="s">
        <v>19</v>
      </c>
      <c r="B40" s="43"/>
      <c r="D40" s="9">
        <v>0</v>
      </c>
      <c r="F40" s="9">
        <v>79778508</v>
      </c>
      <c r="H40" s="9">
        <v>0</v>
      </c>
      <c r="J40" s="9">
        <f t="shared" si="2"/>
        <v>79778508</v>
      </c>
      <c r="L40" s="37">
        <f t="shared" si="0"/>
        <v>-2.7303584441209952E-4</v>
      </c>
      <c r="N40" s="9">
        <v>0</v>
      </c>
      <c r="P40" s="22">
        <v>417289579</v>
      </c>
      <c r="R40" s="9">
        <v>0</v>
      </c>
      <c r="T40" s="9">
        <f t="shared" si="3"/>
        <v>417289579</v>
      </c>
      <c r="V40" s="37">
        <f t="shared" si="1"/>
        <v>6.3205116534108317E-4</v>
      </c>
    </row>
    <row r="41" spans="1:22" ht="21.75" customHeight="1" x14ac:dyDescent="0.2">
      <c r="A41" s="43" t="s">
        <v>29</v>
      </c>
      <c r="B41" s="43"/>
      <c r="D41" s="9">
        <v>0</v>
      </c>
      <c r="F41" s="9">
        <v>-6584607710</v>
      </c>
      <c r="H41" s="9">
        <v>0</v>
      </c>
      <c r="J41" s="9">
        <f t="shared" si="2"/>
        <v>-6584607710</v>
      </c>
      <c r="L41" s="37">
        <f t="shared" si="0"/>
        <v>2.25353164817556E-2</v>
      </c>
      <c r="N41" s="9">
        <v>0</v>
      </c>
      <c r="P41" s="22">
        <v>-5246943239</v>
      </c>
      <c r="R41" s="9">
        <v>0</v>
      </c>
      <c r="T41" s="9">
        <f t="shared" si="3"/>
        <v>-5246943239</v>
      </c>
      <c r="V41" s="37">
        <f t="shared" si="1"/>
        <v>-7.9473266421744675E-3</v>
      </c>
    </row>
    <row r="42" spans="1:22" ht="21.75" customHeight="1" x14ac:dyDescent="0.2">
      <c r="A42" s="43" t="s">
        <v>63</v>
      </c>
      <c r="B42" s="43"/>
      <c r="D42" s="9">
        <v>0</v>
      </c>
      <c r="F42" s="9">
        <v>-2947272445</v>
      </c>
      <c r="H42" s="9">
        <v>0</v>
      </c>
      <c r="J42" s="9">
        <f t="shared" si="2"/>
        <v>-2947272445</v>
      </c>
      <c r="L42" s="37">
        <f t="shared" si="0"/>
        <v>1.0086814618456993E-2</v>
      </c>
      <c r="N42" s="9">
        <v>0</v>
      </c>
      <c r="P42" s="22">
        <v>-2947272445</v>
      </c>
      <c r="R42" s="9">
        <v>0</v>
      </c>
      <c r="T42" s="9">
        <f t="shared" si="3"/>
        <v>-2947272445</v>
      </c>
      <c r="V42" s="37">
        <f t="shared" si="1"/>
        <v>-4.4641109607961556E-3</v>
      </c>
    </row>
    <row r="43" spans="1:22" ht="21.75" customHeight="1" x14ac:dyDescent="0.2">
      <c r="A43" s="43" t="s">
        <v>46</v>
      </c>
      <c r="B43" s="43"/>
      <c r="D43" s="9">
        <v>0</v>
      </c>
      <c r="F43" s="9">
        <v>3482010677</v>
      </c>
      <c r="H43" s="9">
        <v>0</v>
      </c>
      <c r="J43" s="9">
        <f t="shared" si="2"/>
        <v>3482010677</v>
      </c>
      <c r="L43" s="37">
        <f t="shared" si="0"/>
        <v>-1.1916915335727279E-2</v>
      </c>
      <c r="N43" s="9">
        <v>0</v>
      </c>
      <c r="P43" s="22">
        <v>23266135935</v>
      </c>
      <c r="R43" s="9">
        <v>0</v>
      </c>
      <c r="T43" s="9">
        <f t="shared" si="3"/>
        <v>23266135935</v>
      </c>
      <c r="V43" s="37">
        <f t="shared" si="1"/>
        <v>3.5240248189137742E-2</v>
      </c>
    </row>
    <row r="44" spans="1:22" ht="21.75" customHeight="1" x14ac:dyDescent="0.2">
      <c r="A44" s="43" t="s">
        <v>32</v>
      </c>
      <c r="B44" s="43"/>
      <c r="D44" s="9">
        <v>0</v>
      </c>
      <c r="F44" s="9">
        <v>-4839625261</v>
      </c>
      <c r="H44" s="9">
        <v>0</v>
      </c>
      <c r="J44" s="9">
        <f t="shared" si="2"/>
        <v>-4839625261</v>
      </c>
      <c r="L44" s="37">
        <f t="shared" si="0"/>
        <v>1.6563247457263335E-2</v>
      </c>
      <c r="N44" s="9">
        <v>0</v>
      </c>
      <c r="P44" s="22">
        <v>-6316823183</v>
      </c>
      <c r="R44" s="9">
        <v>0</v>
      </c>
      <c r="T44" s="9">
        <f t="shared" si="3"/>
        <v>-6316823183</v>
      </c>
      <c r="V44" s="37">
        <f t="shared" si="1"/>
        <v>-9.5678292844900408E-3</v>
      </c>
    </row>
    <row r="45" spans="1:22" ht="21.75" customHeight="1" x14ac:dyDescent="0.2">
      <c r="A45" s="43" t="s">
        <v>50</v>
      </c>
      <c r="B45" s="43"/>
      <c r="D45" s="9">
        <v>0</v>
      </c>
      <c r="F45" s="9">
        <v>2622503009</v>
      </c>
      <c r="H45" s="9">
        <v>0</v>
      </c>
      <c r="J45" s="9">
        <f t="shared" si="2"/>
        <v>2622503009</v>
      </c>
      <c r="L45" s="37">
        <f t="shared" si="0"/>
        <v>-8.975316052984933E-3</v>
      </c>
      <c r="N45" s="9">
        <v>0</v>
      </c>
      <c r="P45" s="22">
        <v>38628324200</v>
      </c>
      <c r="R45" s="9">
        <v>0</v>
      </c>
      <c r="T45" s="9">
        <f t="shared" si="3"/>
        <v>38628324200</v>
      </c>
      <c r="V45" s="37">
        <f t="shared" si="1"/>
        <v>5.8508715660457851E-2</v>
      </c>
    </row>
    <row r="46" spans="1:22" ht="21.75" customHeight="1" x14ac:dyDescent="0.2">
      <c r="A46" s="43" t="s">
        <v>44</v>
      </c>
      <c r="B46" s="43"/>
      <c r="D46" s="9">
        <v>0</v>
      </c>
      <c r="F46" s="9">
        <v>-7177833112</v>
      </c>
      <c r="H46" s="9">
        <v>0</v>
      </c>
      <c r="J46" s="9">
        <f t="shared" si="2"/>
        <v>-7177833112</v>
      </c>
      <c r="L46" s="37">
        <f t="shared" si="0"/>
        <v>2.4565585066896066E-2</v>
      </c>
      <c r="N46" s="9">
        <v>0</v>
      </c>
      <c r="P46" s="22">
        <v>3900833549</v>
      </c>
      <c r="R46" s="9">
        <v>0</v>
      </c>
      <c r="T46" s="9">
        <f t="shared" si="3"/>
        <v>3900833549</v>
      </c>
      <c r="V46" s="37">
        <f t="shared" si="1"/>
        <v>5.908430295229211E-3</v>
      </c>
    </row>
    <row r="47" spans="1:22" ht="21.75" customHeight="1" x14ac:dyDescent="0.2">
      <c r="A47" s="43" t="s">
        <v>53</v>
      </c>
      <c r="B47" s="43"/>
      <c r="D47" s="9">
        <v>0</v>
      </c>
      <c r="F47" s="9">
        <v>-2457237582</v>
      </c>
      <c r="H47" s="9">
        <v>0</v>
      </c>
      <c r="J47" s="9">
        <f t="shared" si="2"/>
        <v>-2457237582</v>
      </c>
      <c r="L47" s="37">
        <f t="shared" si="0"/>
        <v>8.4097077639320571E-3</v>
      </c>
      <c r="N47" s="9">
        <v>0</v>
      </c>
      <c r="P47" s="22">
        <v>2224659698</v>
      </c>
      <c r="R47" s="9">
        <v>0</v>
      </c>
      <c r="T47" s="9">
        <f t="shared" si="3"/>
        <v>2224659698</v>
      </c>
      <c r="V47" s="37">
        <f t="shared" si="1"/>
        <v>3.369599494858802E-3</v>
      </c>
    </row>
    <row r="48" spans="1:22" ht="21.75" customHeight="1" x14ac:dyDescent="0.2">
      <c r="A48" s="43" t="s">
        <v>20</v>
      </c>
      <c r="B48" s="43"/>
      <c r="D48" s="9">
        <v>0</v>
      </c>
      <c r="F48" s="9">
        <v>753626120</v>
      </c>
      <c r="H48" s="9">
        <v>0</v>
      </c>
      <c r="J48" s="9">
        <f t="shared" si="2"/>
        <v>753626120</v>
      </c>
      <c r="L48" s="37">
        <f t="shared" si="0"/>
        <v>-2.579227779557049E-3</v>
      </c>
      <c r="N48" s="9">
        <v>0</v>
      </c>
      <c r="P48" s="22">
        <v>9969441021</v>
      </c>
      <c r="R48" s="9">
        <v>0</v>
      </c>
      <c r="T48" s="9">
        <f t="shared" si="3"/>
        <v>9969441021</v>
      </c>
      <c r="V48" s="37">
        <f t="shared" si="1"/>
        <v>1.5100297568471624E-2</v>
      </c>
    </row>
    <row r="49" spans="1:22" ht="21.75" customHeight="1" x14ac:dyDescent="0.2">
      <c r="A49" s="43" t="s">
        <v>62</v>
      </c>
      <c r="B49" s="43"/>
      <c r="D49" s="9">
        <v>0</v>
      </c>
      <c r="F49" s="9">
        <v>-3699537630</v>
      </c>
      <c r="H49" s="9">
        <v>0</v>
      </c>
      <c r="J49" s="9">
        <f t="shared" si="2"/>
        <v>-3699537630</v>
      </c>
      <c r="L49" s="37">
        <f t="shared" si="0"/>
        <v>1.2661384702022598E-2</v>
      </c>
      <c r="N49" s="9">
        <v>0</v>
      </c>
      <c r="P49" s="22">
        <v>-3699537630</v>
      </c>
      <c r="R49" s="9">
        <v>0</v>
      </c>
      <c r="T49" s="9">
        <f t="shared" si="3"/>
        <v>-3699537630</v>
      </c>
      <c r="V49" s="37">
        <f t="shared" si="1"/>
        <v>-5.6035357409792612E-3</v>
      </c>
    </row>
    <row r="50" spans="1:22" ht="21.75" customHeight="1" x14ac:dyDescent="0.2">
      <c r="A50" s="43" t="s">
        <v>28</v>
      </c>
      <c r="B50" s="43"/>
      <c r="D50" s="9">
        <v>0</v>
      </c>
      <c r="F50" s="9">
        <v>-11128327098</v>
      </c>
      <c r="H50" s="9">
        <v>0</v>
      </c>
      <c r="J50" s="9">
        <f t="shared" si="2"/>
        <v>-11128327098</v>
      </c>
      <c r="L50" s="37">
        <f t="shared" si="0"/>
        <v>3.8085848711240364E-2</v>
      </c>
      <c r="N50" s="9">
        <v>0</v>
      </c>
      <c r="P50" s="22">
        <v>-9991802681</v>
      </c>
      <c r="R50" s="9">
        <v>0</v>
      </c>
      <c r="T50" s="9">
        <f t="shared" si="3"/>
        <v>-9991802681</v>
      </c>
      <c r="V50" s="37">
        <f t="shared" si="1"/>
        <v>-1.5134167844589786E-2</v>
      </c>
    </row>
    <row r="51" spans="1:22" ht="21.75" customHeight="1" x14ac:dyDescent="0.2">
      <c r="A51" s="43" t="s">
        <v>45</v>
      </c>
      <c r="B51" s="43"/>
      <c r="D51" s="9">
        <v>0</v>
      </c>
      <c r="F51" s="9">
        <v>-2042488568</v>
      </c>
      <c r="H51" s="9">
        <v>0</v>
      </c>
      <c r="J51" s="9">
        <f t="shared" si="2"/>
        <v>-2042488568</v>
      </c>
      <c r="L51" s="37">
        <f t="shared" si="0"/>
        <v>6.9902609718640015E-3</v>
      </c>
      <c r="N51" s="9">
        <v>0</v>
      </c>
      <c r="P51" s="22">
        <v>8650165110</v>
      </c>
      <c r="R51" s="9">
        <v>0</v>
      </c>
      <c r="T51" s="9">
        <f t="shared" si="3"/>
        <v>8650165110</v>
      </c>
      <c r="V51" s="37">
        <f t="shared" si="1"/>
        <v>1.3102045230245923E-2</v>
      </c>
    </row>
    <row r="52" spans="1:22" ht="21.75" customHeight="1" x14ac:dyDescent="0.2">
      <c r="A52" s="43" t="s">
        <v>61</v>
      </c>
      <c r="B52" s="43"/>
      <c r="D52" s="9">
        <v>0</v>
      </c>
      <c r="F52" s="9">
        <v>-9856764543</v>
      </c>
      <c r="H52" s="9">
        <v>0</v>
      </c>
      <c r="J52" s="9">
        <f t="shared" si="2"/>
        <v>-9856764543</v>
      </c>
      <c r="L52" s="37">
        <f t="shared" si="0"/>
        <v>3.373402308011636E-2</v>
      </c>
      <c r="N52" s="9">
        <v>0</v>
      </c>
      <c r="P52" s="22">
        <v>-9856764543</v>
      </c>
      <c r="R52" s="9">
        <v>0</v>
      </c>
      <c r="T52" s="9">
        <f t="shared" si="3"/>
        <v>-9856764543</v>
      </c>
      <c r="V52" s="37">
        <f t="shared" si="1"/>
        <v>-1.4929631194781931E-2</v>
      </c>
    </row>
    <row r="53" spans="1:22" ht="21.75" customHeight="1" x14ac:dyDescent="0.2">
      <c r="A53" s="43" t="s">
        <v>34</v>
      </c>
      <c r="B53" s="43"/>
      <c r="D53" s="9">
        <v>0</v>
      </c>
      <c r="F53" s="9">
        <v>-11520621442</v>
      </c>
      <c r="H53" s="9">
        <v>0</v>
      </c>
      <c r="J53" s="9">
        <f t="shared" si="2"/>
        <v>-11520621442</v>
      </c>
      <c r="L53" s="37">
        <f t="shared" si="0"/>
        <v>3.9428446111935432E-2</v>
      </c>
      <c r="N53" s="9">
        <v>0</v>
      </c>
      <c r="P53" s="22">
        <v>2459532056</v>
      </c>
      <c r="R53" s="9">
        <v>0</v>
      </c>
      <c r="T53" s="9">
        <f t="shared" si="3"/>
        <v>2459532056</v>
      </c>
      <c r="V53" s="37">
        <f t="shared" si="1"/>
        <v>3.725350884423956E-3</v>
      </c>
    </row>
    <row r="54" spans="1:22" ht="21.75" customHeight="1" x14ac:dyDescent="0.2">
      <c r="A54" s="43" t="s">
        <v>51</v>
      </c>
      <c r="B54" s="43"/>
      <c r="D54" s="9">
        <v>0</v>
      </c>
      <c r="F54" s="9">
        <v>-1150041931</v>
      </c>
      <c r="H54" s="9">
        <v>0</v>
      </c>
      <c r="J54" s="9">
        <f t="shared" si="2"/>
        <v>-1150041931</v>
      </c>
      <c r="L54" s="37">
        <f t="shared" si="0"/>
        <v>3.9359305859656656E-3</v>
      </c>
      <c r="N54" s="9">
        <v>0</v>
      </c>
      <c r="P54" s="22">
        <v>3299583913</v>
      </c>
      <c r="R54" s="9">
        <v>0</v>
      </c>
      <c r="T54" s="9">
        <f t="shared" si="3"/>
        <v>3299583913</v>
      </c>
      <c r="V54" s="37">
        <f t="shared" si="1"/>
        <v>4.9977424846076521E-3</v>
      </c>
    </row>
    <row r="55" spans="1:22" ht="21.75" customHeight="1" x14ac:dyDescent="0.2">
      <c r="A55" s="43" t="s">
        <v>31</v>
      </c>
      <c r="B55" s="43"/>
      <c r="D55" s="9">
        <v>0</v>
      </c>
      <c r="F55" s="9">
        <v>-6624394520</v>
      </c>
      <c r="H55" s="9">
        <v>0</v>
      </c>
      <c r="J55" s="9">
        <f t="shared" si="2"/>
        <v>-6624394520</v>
      </c>
      <c r="L55" s="37">
        <f t="shared" si="0"/>
        <v>2.2671483797203688E-2</v>
      </c>
      <c r="N55" s="9">
        <v>0</v>
      </c>
      <c r="P55" s="22">
        <v>-8154971511</v>
      </c>
      <c r="R55" s="9">
        <v>0</v>
      </c>
      <c r="T55" s="9">
        <f t="shared" si="3"/>
        <v>-8154971511</v>
      </c>
      <c r="V55" s="37">
        <f t="shared" si="1"/>
        <v>-1.2351996086753185E-2</v>
      </c>
    </row>
    <row r="56" spans="1:22" ht="21.75" customHeight="1" x14ac:dyDescent="0.2">
      <c r="A56" s="43" t="s">
        <v>26</v>
      </c>
      <c r="B56" s="43"/>
      <c r="D56" s="9">
        <v>0</v>
      </c>
      <c r="F56" s="9">
        <v>-4303990199</v>
      </c>
      <c r="H56" s="9">
        <v>0</v>
      </c>
      <c r="J56" s="9">
        <f t="shared" si="2"/>
        <v>-4303990199</v>
      </c>
      <c r="L56" s="37">
        <f t="shared" si="0"/>
        <v>1.4730077407882401E-2</v>
      </c>
      <c r="N56" s="9">
        <v>0</v>
      </c>
      <c r="P56" s="22">
        <v>-873033532</v>
      </c>
      <c r="R56" s="9">
        <v>0</v>
      </c>
      <c r="T56" s="9">
        <f t="shared" si="3"/>
        <v>-873033532</v>
      </c>
      <c r="V56" s="37">
        <f t="shared" si="1"/>
        <v>-1.3223475712113141E-3</v>
      </c>
    </row>
    <row r="57" spans="1:22" ht="21.75" customHeight="1" x14ac:dyDescent="0.2">
      <c r="A57" s="43" t="s">
        <v>21</v>
      </c>
      <c r="B57" s="43"/>
      <c r="D57" s="9">
        <v>0</v>
      </c>
      <c r="F57" s="9">
        <v>-17163264498</v>
      </c>
      <c r="H57" s="9">
        <v>0</v>
      </c>
      <c r="J57" s="9">
        <f t="shared" si="2"/>
        <v>-17163264498</v>
      </c>
      <c r="L57" s="37">
        <f t="shared" si="0"/>
        <v>5.8739960580356299E-2</v>
      </c>
      <c r="N57" s="9">
        <v>0</v>
      </c>
      <c r="P57" s="22">
        <v>19642409848</v>
      </c>
      <c r="R57" s="9">
        <v>0</v>
      </c>
      <c r="T57" s="9">
        <f t="shared" si="3"/>
        <v>19642409848</v>
      </c>
      <c r="V57" s="37">
        <f t="shared" si="1"/>
        <v>2.975154103844891E-2</v>
      </c>
    </row>
    <row r="58" spans="1:22" ht="21.75" customHeight="1" x14ac:dyDescent="0.2">
      <c r="A58" s="43" t="s">
        <v>64</v>
      </c>
      <c r="B58" s="43"/>
      <c r="D58" s="9">
        <v>0</v>
      </c>
      <c r="F58" s="9">
        <v>-3124136543</v>
      </c>
      <c r="H58" s="9">
        <v>0</v>
      </c>
      <c r="J58" s="9">
        <f t="shared" si="2"/>
        <v>-3124136543</v>
      </c>
      <c r="L58" s="37">
        <f t="shared" si="0"/>
        <v>1.0692118472267023E-2</v>
      </c>
      <c r="N58" s="9">
        <v>0</v>
      </c>
      <c r="P58" s="22">
        <v>-3124136543</v>
      </c>
      <c r="R58" s="9">
        <v>0</v>
      </c>
      <c r="T58" s="9">
        <f t="shared" si="3"/>
        <v>-3124136543</v>
      </c>
      <c r="V58" s="37">
        <f t="shared" si="1"/>
        <v>-4.7319996521835335E-3</v>
      </c>
    </row>
    <row r="59" spans="1:22" ht="21.75" customHeight="1" x14ac:dyDescent="0.2">
      <c r="A59" s="43" t="s">
        <v>38</v>
      </c>
      <c r="B59" s="43"/>
      <c r="D59" s="9">
        <v>0</v>
      </c>
      <c r="F59" s="9">
        <v>-20334589110</v>
      </c>
      <c r="H59" s="9">
        <v>0</v>
      </c>
      <c r="J59" s="9">
        <f t="shared" si="2"/>
        <v>-20334589110</v>
      </c>
      <c r="L59" s="37">
        <f t="shared" si="0"/>
        <v>6.9593576611158656E-2</v>
      </c>
      <c r="N59" s="9">
        <v>0</v>
      </c>
      <c r="P59" s="22">
        <v>8171355098</v>
      </c>
      <c r="R59" s="9">
        <v>0</v>
      </c>
      <c r="T59" s="9">
        <f t="shared" si="3"/>
        <v>8171355098</v>
      </c>
      <c r="V59" s="37">
        <f t="shared" si="1"/>
        <v>1.2376811624396451E-2</v>
      </c>
    </row>
    <row r="60" spans="1:22" ht="21.75" customHeight="1" x14ac:dyDescent="0.2">
      <c r="A60" s="43" t="s">
        <v>55</v>
      </c>
      <c r="B60" s="43"/>
      <c r="D60" s="9">
        <v>0</v>
      </c>
      <c r="F60" s="9">
        <v>-11305697213</v>
      </c>
      <c r="H60" s="9">
        <v>0</v>
      </c>
      <c r="J60" s="9">
        <f t="shared" si="2"/>
        <v>-11305697213</v>
      </c>
      <c r="L60" s="37">
        <f t="shared" si="0"/>
        <v>3.8692884369546938E-2</v>
      </c>
      <c r="N60" s="9">
        <v>0</v>
      </c>
      <c r="P60" s="22">
        <v>12880782047</v>
      </c>
      <c r="R60" s="9">
        <v>0</v>
      </c>
      <c r="T60" s="9">
        <f t="shared" si="3"/>
        <v>12880782047</v>
      </c>
      <c r="V60" s="37">
        <f t="shared" si="1"/>
        <v>1.9509984703717828E-2</v>
      </c>
    </row>
    <row r="61" spans="1:22" ht="21.75" customHeight="1" x14ac:dyDescent="0.2">
      <c r="A61" s="43" t="s">
        <v>23</v>
      </c>
      <c r="B61" s="43"/>
      <c r="D61" s="9">
        <v>0</v>
      </c>
      <c r="F61" s="9">
        <v>-18955080492</v>
      </c>
      <c r="H61" s="9">
        <v>0</v>
      </c>
      <c r="J61" s="9">
        <f t="shared" si="2"/>
        <v>-18955080492</v>
      </c>
      <c r="L61" s="37">
        <f t="shared" si="0"/>
        <v>6.4872313832097933E-2</v>
      </c>
      <c r="N61" s="9">
        <v>0</v>
      </c>
      <c r="P61" s="22">
        <v>22943931893</v>
      </c>
      <c r="R61" s="9">
        <v>0</v>
      </c>
      <c r="T61" s="9">
        <f t="shared" si="3"/>
        <v>22943931893</v>
      </c>
      <c r="V61" s="37">
        <f t="shared" si="1"/>
        <v>3.4752219130967307E-2</v>
      </c>
    </row>
    <row r="62" spans="1:22" ht="21.75" customHeight="1" x14ac:dyDescent="0.2">
      <c r="A62" s="43" t="s">
        <v>30</v>
      </c>
      <c r="B62" s="43"/>
      <c r="D62" s="9">
        <v>0</v>
      </c>
      <c r="F62" s="9">
        <v>-11182001044</v>
      </c>
      <c r="H62" s="9">
        <v>0</v>
      </c>
      <c r="J62" s="9">
        <f t="shared" si="2"/>
        <v>-11182001044</v>
      </c>
      <c r="L62" s="37">
        <f t="shared" si="0"/>
        <v>3.826954368795063E-2</v>
      </c>
      <c r="N62" s="9">
        <v>0</v>
      </c>
      <c r="P62" s="22">
        <v>2745188978</v>
      </c>
      <c r="R62" s="9">
        <v>0</v>
      </c>
      <c r="T62" s="9">
        <f t="shared" si="3"/>
        <v>2745188978</v>
      </c>
      <c r="V62" s="37">
        <f t="shared" si="1"/>
        <v>4.1580235403539684E-3</v>
      </c>
    </row>
    <row r="63" spans="1:22" ht="21.75" customHeight="1" x14ac:dyDescent="0.2">
      <c r="A63" s="43" t="s">
        <v>54</v>
      </c>
      <c r="B63" s="43"/>
      <c r="D63" s="9">
        <v>0</v>
      </c>
      <c r="F63" s="9">
        <v>-245586825</v>
      </c>
      <c r="H63" s="9">
        <v>0</v>
      </c>
      <c r="J63" s="9">
        <f t="shared" si="2"/>
        <v>-245586825</v>
      </c>
      <c r="L63" s="37">
        <f t="shared" si="0"/>
        <v>8.405021329850079E-4</v>
      </c>
      <c r="N63" s="9">
        <v>0</v>
      </c>
      <c r="P63" s="22">
        <v>2033761679</v>
      </c>
      <c r="R63" s="9">
        <v>0</v>
      </c>
      <c r="T63" s="9">
        <f t="shared" si="3"/>
        <v>2033761679</v>
      </c>
      <c r="V63" s="37">
        <f t="shared" si="1"/>
        <v>3.0804542071681783E-3</v>
      </c>
    </row>
    <row r="64" spans="1:22" ht="21.75" customHeight="1" x14ac:dyDescent="0.2">
      <c r="A64" s="43" t="s">
        <v>35</v>
      </c>
      <c r="B64" s="43"/>
      <c r="D64" s="9">
        <v>0</v>
      </c>
      <c r="F64" s="9">
        <v>-2793935828</v>
      </c>
      <c r="H64" s="9">
        <v>0</v>
      </c>
      <c r="J64" s="9">
        <f t="shared" si="2"/>
        <v>-2793935828</v>
      </c>
      <c r="L64" s="37">
        <f t="shared" si="0"/>
        <v>9.5620317696490202E-3</v>
      </c>
      <c r="N64" s="9">
        <v>0</v>
      </c>
      <c r="P64" s="22">
        <v>4074694569</v>
      </c>
      <c r="R64" s="9">
        <v>0</v>
      </c>
      <c r="T64" s="9">
        <f t="shared" si="3"/>
        <v>4074694569</v>
      </c>
      <c r="V64" s="37">
        <f t="shared" si="1"/>
        <v>6.1717703493032417E-3</v>
      </c>
    </row>
    <row r="65" spans="1:22" ht="21.75" customHeight="1" x14ac:dyDescent="0.2">
      <c r="A65" s="43" t="s">
        <v>37</v>
      </c>
      <c r="B65" s="43"/>
      <c r="D65" s="9">
        <v>0</v>
      </c>
      <c r="F65" s="9">
        <v>-6264922435</v>
      </c>
      <c r="H65" s="9">
        <v>0</v>
      </c>
      <c r="J65" s="9">
        <f t="shared" si="2"/>
        <v>-6264922435</v>
      </c>
      <c r="L65" s="37">
        <f t="shared" si="0"/>
        <v>2.1441218068612312E-2</v>
      </c>
      <c r="N65" s="9">
        <v>0</v>
      </c>
      <c r="P65" s="22">
        <v>-9955442846</v>
      </c>
      <c r="R65" s="9">
        <v>0</v>
      </c>
      <c r="T65" s="9">
        <f t="shared" si="3"/>
        <v>-9955442846</v>
      </c>
      <c r="V65" s="37">
        <f t="shared" si="1"/>
        <v>-1.5079095115147483E-2</v>
      </c>
    </row>
    <row r="66" spans="1:22" ht="21.75" customHeight="1" x14ac:dyDescent="0.2">
      <c r="A66" s="44" t="s">
        <v>43</v>
      </c>
      <c r="B66" s="44"/>
      <c r="D66" s="12">
        <v>0</v>
      </c>
      <c r="F66" s="12">
        <v>-8344990700</v>
      </c>
      <c r="H66" s="12">
        <v>0</v>
      </c>
      <c r="J66" s="9">
        <f t="shared" si="2"/>
        <v>-8344990700</v>
      </c>
      <c r="L66" s="37">
        <f t="shared" si="0"/>
        <v>2.8560092680419865E-2</v>
      </c>
      <c r="N66" s="12">
        <v>0</v>
      </c>
      <c r="P66" s="22">
        <v>-12039022057</v>
      </c>
      <c r="R66" s="12">
        <v>0</v>
      </c>
      <c r="T66" s="9">
        <f t="shared" si="3"/>
        <v>-12039022057</v>
      </c>
      <c r="V66" s="37">
        <f t="shared" si="1"/>
        <v>-1.8235005865540329E-2</v>
      </c>
    </row>
    <row r="67" spans="1:22" ht="21.75" customHeight="1" thickBot="1" x14ac:dyDescent="0.25">
      <c r="A67" s="45" t="s">
        <v>65</v>
      </c>
      <c r="B67" s="45"/>
      <c r="D67" s="14">
        <f>SUM(D9:D66)</f>
        <v>13352544811</v>
      </c>
      <c r="F67" s="14">
        <f>SUM(F9:F66)</f>
        <v>-310703797237</v>
      </c>
      <c r="H67" s="14">
        <f>SUM(H9:H66)</f>
        <v>14607367167</v>
      </c>
      <c r="J67" s="14">
        <f>SUM(J9:J66)</f>
        <v>-282743885259</v>
      </c>
      <c r="L67" s="52">
        <f>SUM(L9:L66)</f>
        <v>0.96766933099386665</v>
      </c>
      <c r="N67" s="14">
        <v>42926703817</v>
      </c>
      <c r="P67" s="14">
        <v>375615223038</v>
      </c>
      <c r="R67" s="14">
        <v>138919216775</v>
      </c>
      <c r="T67" s="14">
        <f>SUM(T9:T66)</f>
        <v>557461143630</v>
      </c>
      <c r="V67" s="52">
        <f>SUM(V9:V66)</f>
        <v>0.84436320290594757</v>
      </c>
    </row>
    <row r="68" spans="1:22" ht="21.75" customHeight="1" thickTop="1" x14ac:dyDescent="0.2">
      <c r="A68" s="53"/>
      <c r="B68" s="53"/>
      <c r="D68" s="29"/>
      <c r="F68" s="29"/>
      <c r="H68" s="29"/>
      <c r="J68" s="29"/>
      <c r="L68" s="32"/>
      <c r="N68" s="29"/>
      <c r="P68" s="29"/>
      <c r="R68" s="29"/>
      <c r="T68" s="29"/>
      <c r="V68" s="54"/>
    </row>
    <row r="69" spans="1:22" x14ac:dyDescent="0.2">
      <c r="J69" s="42" t="s">
        <v>243</v>
      </c>
    </row>
    <row r="70" spans="1:22" ht="18.75" x14ac:dyDescent="0.2">
      <c r="D70" s="31"/>
      <c r="E70" s="31"/>
      <c r="F70" s="31"/>
      <c r="G70" s="31"/>
      <c r="H70" s="31"/>
      <c r="N70" s="31"/>
      <c r="O70" s="31"/>
      <c r="P70" s="31"/>
      <c r="Q70" s="31"/>
      <c r="R70" s="31"/>
    </row>
    <row r="71" spans="1:22" ht="18.75" x14ac:dyDescent="0.2">
      <c r="D71" s="31"/>
      <c r="E71" s="31"/>
      <c r="F71" s="31"/>
      <c r="G71" s="31"/>
      <c r="H71" s="31"/>
      <c r="N71" s="31"/>
      <c r="O71" s="31"/>
      <c r="P71" s="31"/>
      <c r="Q71" s="31"/>
      <c r="R71" s="31"/>
    </row>
  </sheetData>
  <mergeCells count="5">
    <mergeCell ref="A1:V1"/>
    <mergeCell ref="A2:V2"/>
    <mergeCell ref="A3:V3"/>
    <mergeCell ref="D6:L6"/>
    <mergeCell ref="N6:V6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Fariba Abdoli</cp:lastModifiedBy>
  <dcterms:created xsi:type="dcterms:W3CDTF">2026-02-25T04:41:47Z</dcterms:created>
  <dcterms:modified xsi:type="dcterms:W3CDTF">2026-02-25T11:47:59Z</dcterms:modified>
</cp:coreProperties>
</file>